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105" yWindow="-15" windowWidth="11910" windowHeight="9840" tabRatio="802"/>
  </bookViews>
  <sheets>
    <sheet name="Planilha" sheetId="2" r:id="rId1"/>
  </sheets>
  <definedNames>
    <definedName name="AbaDeprec">#REF!</definedName>
    <definedName name="AbaRemun">#REF!</definedName>
    <definedName name="_xlnm.Print_Area" localSheetId="0">Planilha!$A$1:$F$314</definedName>
    <definedName name="_xlnm.Print_Titles" localSheetId="0">Planilha!$1:$12</definedName>
  </definedNames>
  <calcPr calcId="124519"/>
</workbook>
</file>

<file path=xl/calcChain.xml><?xml version="1.0" encoding="utf-8"?>
<calcChain xmlns="http://schemas.openxmlformats.org/spreadsheetml/2006/main">
  <c r="A55" i="2"/>
  <c r="A53"/>
  <c r="A54"/>
  <c r="A43"/>
  <c r="A42"/>
  <c r="A41"/>
  <c r="A40"/>
  <c r="A28"/>
  <c r="A25"/>
  <c r="A23"/>
  <c r="E276"/>
  <c r="F277" s="1"/>
  <c r="E43" s="1"/>
  <c r="E265"/>
  <c r="E255"/>
  <c r="E149"/>
  <c r="E148"/>
  <c r="E147"/>
  <c r="E141"/>
  <c r="E140"/>
  <c r="E139"/>
  <c r="E133"/>
  <c r="E132"/>
  <c r="E131"/>
  <c r="E130"/>
  <c r="E125"/>
  <c r="E124"/>
  <c r="A125"/>
  <c r="A133" s="1"/>
  <c r="A141" s="1"/>
  <c r="A149" s="1"/>
  <c r="A124"/>
  <c r="A132" s="1"/>
  <c r="A140" s="1"/>
  <c r="A148" s="1"/>
  <c r="A123"/>
  <c r="A131" s="1"/>
  <c r="A139" s="1"/>
  <c r="A147" s="1"/>
  <c r="A122"/>
  <c r="A130" s="1"/>
  <c r="A138" s="1"/>
  <c r="A146" s="1"/>
  <c r="E117"/>
  <c r="E116"/>
  <c r="D103"/>
  <c r="E103" s="1"/>
  <c r="E100"/>
  <c r="E78"/>
  <c r="D79" s="1"/>
  <c r="E79" s="1"/>
  <c r="C188"/>
  <c r="F134" l="1"/>
  <c r="E28" s="1"/>
  <c r="E258"/>
  <c r="E259" s="1"/>
  <c r="E260" s="1"/>
  <c r="F261" s="1"/>
  <c r="E41" s="1"/>
  <c r="E269"/>
  <c r="E270" s="1"/>
  <c r="E271" s="1"/>
  <c r="F272" s="1"/>
  <c r="E42" s="1"/>
  <c r="E104"/>
  <c r="E80"/>
  <c r="C247"/>
  <c r="A30"/>
  <c r="E40" l="1"/>
  <c r="D105"/>
  <c r="E105" s="1"/>
  <c r="E106" s="1"/>
  <c r="D107" s="1"/>
  <c r="E107" s="1"/>
  <c r="F108" s="1"/>
  <c r="D81"/>
  <c r="E81" s="1"/>
  <c r="E82" s="1"/>
  <c r="D83" s="1"/>
  <c r="E83" s="1"/>
  <c r="F84" s="1"/>
  <c r="E23" s="1"/>
  <c r="E68"/>
  <c r="E24" l="1"/>
  <c r="E25"/>
  <c r="C216"/>
  <c r="C215"/>
  <c r="C217"/>
  <c r="A46" l="1"/>
  <c r="A45"/>
  <c r="A44"/>
  <c r="A32"/>
  <c r="A31"/>
  <c r="A21"/>
  <c r="E146" l="1"/>
  <c r="F150" s="1"/>
  <c r="E138"/>
  <c r="F142" s="1"/>
  <c r="C210"/>
  <c r="C205"/>
  <c r="D234"/>
  <c r="D232"/>
  <c r="D230"/>
  <c r="D228"/>
  <c r="E30" l="1"/>
  <c r="E157"/>
  <c r="E158"/>
  <c r="E159"/>
  <c r="E160"/>
  <c r="E161"/>
  <c r="E162"/>
  <c r="E163"/>
  <c r="C249" l="1"/>
  <c r="A39"/>
  <c r="A38"/>
  <c r="A37"/>
  <c r="A36"/>
  <c r="A35"/>
  <c r="A34"/>
  <c r="A33"/>
  <c r="A29"/>
  <c r="A27"/>
  <c r="A26"/>
  <c r="A24"/>
  <c r="A22"/>
  <c r="E297"/>
  <c r="D199"/>
  <c r="E88"/>
  <c r="E247"/>
  <c r="C226"/>
  <c r="C228" s="1"/>
  <c r="E228" s="1"/>
  <c r="D226"/>
  <c r="D235" s="1"/>
  <c r="E183"/>
  <c r="D186" s="1"/>
  <c r="D204"/>
  <c r="C192"/>
  <c r="C187"/>
  <c r="C293"/>
  <c r="C295" s="1"/>
  <c r="E295" s="1"/>
  <c r="D296" s="1"/>
  <c r="C204"/>
  <c r="A52"/>
  <c r="A59"/>
  <c r="E164"/>
  <c r="E165" s="1"/>
  <c r="E170"/>
  <c r="E171"/>
  <c r="E172"/>
  <c r="E173"/>
  <c r="E245"/>
  <c r="E217"/>
  <c r="E216"/>
  <c r="E283"/>
  <c r="E286"/>
  <c r="E284"/>
  <c r="E285"/>
  <c r="E115" l="1"/>
  <c r="D91"/>
  <c r="E91" s="1"/>
  <c r="E92" s="1"/>
  <c r="E186"/>
  <c r="D187" s="1"/>
  <c r="D215"/>
  <c r="C232"/>
  <c r="E232" s="1"/>
  <c r="C234"/>
  <c r="E234" s="1"/>
  <c r="F287"/>
  <c r="F289" s="1"/>
  <c r="E44" s="1"/>
  <c r="E123"/>
  <c r="E226"/>
  <c r="E188"/>
  <c r="C206" s="1"/>
  <c r="E122"/>
  <c r="F126" s="1"/>
  <c r="E114"/>
  <c r="E204"/>
  <c r="D69"/>
  <c r="E69" s="1"/>
  <c r="E70" s="1"/>
  <c r="C230"/>
  <c r="E230" s="1"/>
  <c r="E240"/>
  <c r="F241" s="1"/>
  <c r="E38" s="1"/>
  <c r="E293"/>
  <c r="D294" s="1"/>
  <c r="F297" s="1"/>
  <c r="F299" s="1"/>
  <c r="E45" s="1"/>
  <c r="E199"/>
  <c r="D248"/>
  <c r="E248" s="1"/>
  <c r="D249" s="1"/>
  <c r="E249" s="1"/>
  <c r="F250" s="1"/>
  <c r="E39" s="1"/>
  <c r="F118" l="1"/>
  <c r="E26" s="1"/>
  <c r="D71"/>
  <c r="E187"/>
  <c r="E215"/>
  <c r="D218" s="1"/>
  <c r="E218" s="1"/>
  <c r="F219" s="1"/>
  <c r="E36" s="1"/>
  <c r="C201"/>
  <c r="C202" s="1"/>
  <c r="D203" s="1"/>
  <c r="E203" s="1"/>
  <c r="E27"/>
  <c r="E29"/>
  <c r="E174"/>
  <c r="F175" s="1"/>
  <c r="F166"/>
  <c r="D191"/>
  <c r="E191" s="1"/>
  <c r="D192" s="1"/>
  <c r="E192" s="1"/>
  <c r="F236"/>
  <c r="E37" s="1"/>
  <c r="D93"/>
  <c r="E193" l="1"/>
  <c r="D194" s="1"/>
  <c r="E194" s="1"/>
  <c r="F195" s="1"/>
  <c r="C207"/>
  <c r="D208" s="1"/>
  <c r="E208" s="1"/>
  <c r="E209" s="1"/>
  <c r="D210" s="1"/>
  <c r="E210" s="1"/>
  <c r="F211" s="1"/>
  <c r="F177"/>
  <c r="E31" s="1"/>
  <c r="E34" l="1"/>
  <c r="F279"/>
  <c r="E32" s="1"/>
  <c r="E35"/>
  <c r="E33" l="1"/>
  <c r="E93"/>
  <c r="E94" s="1"/>
  <c r="D95" s="1"/>
  <c r="E95" s="1"/>
  <c r="F96" s="1"/>
  <c r="E71"/>
  <c r="E72" s="1"/>
  <c r="D73" s="1"/>
  <c r="E73" s="1"/>
  <c r="F74" s="1"/>
  <c r="F152" l="1"/>
  <c r="F301" s="1"/>
  <c r="E22"/>
  <c r="E21" l="1"/>
  <c r="E306"/>
  <c r="F307" s="1"/>
  <c r="F309" s="1"/>
  <c r="E46" s="1"/>
  <c r="E47" l="1"/>
  <c r="F312"/>
  <c r="F43" l="1"/>
  <c r="F42"/>
  <c r="F28"/>
  <c r="F41"/>
  <c r="F40"/>
  <c r="F23"/>
  <c r="F25"/>
  <c r="F24"/>
  <c r="F26"/>
  <c r="F27"/>
  <c r="F22"/>
  <c r="F30"/>
  <c r="F21"/>
  <c r="F45"/>
  <c r="F31"/>
  <c r="F29"/>
  <c r="F32"/>
  <c r="F39"/>
  <c r="F38"/>
  <c r="F33"/>
  <c r="F34"/>
  <c r="F35"/>
  <c r="F36"/>
  <c r="F44"/>
  <c r="F37"/>
  <c r="F46"/>
  <c r="F47" l="1"/>
</calcChain>
</file>

<file path=xl/comments1.xml><?xml version="1.0" encoding="utf-8"?>
<comments xmlns="http://schemas.openxmlformats.org/spreadsheetml/2006/main">
  <authors>
    <author>Clauber Bridi</author>
  </authors>
  <commentList>
    <comment ref="C90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02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</commentList>
</comments>
</file>

<file path=xl/sharedStrings.xml><?xml version="1.0" encoding="utf-8"?>
<sst xmlns="http://schemas.openxmlformats.org/spreadsheetml/2006/main" count="447" uniqueCount="182">
  <si>
    <t>Adicional de Insalubridade</t>
  </si>
  <si>
    <t>%</t>
  </si>
  <si>
    <t>Soma</t>
  </si>
  <si>
    <t>Encargos Sociais</t>
  </si>
  <si>
    <t>Total do Efetivo</t>
  </si>
  <si>
    <t>homem</t>
  </si>
  <si>
    <t>mês</t>
  </si>
  <si>
    <t>vale</t>
  </si>
  <si>
    <t>unidade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</si>
  <si>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</si>
  <si>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</si>
  <si>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</si>
  <si>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</si>
  <si>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</si>
  <si>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</si>
  <si>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</si>
  <si>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</si>
  <si>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</si>
  <si>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</si>
  <si>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</si>
  <si>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</si>
  <si>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</si>
  <si>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</si>
  <si>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</si>
  <si>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Pá de Concha</t>
  </si>
  <si>
    <t>Vassoura</t>
  </si>
  <si>
    <t>Calça</t>
  </si>
  <si>
    <t>Camiseta</t>
  </si>
  <si>
    <t>Boné</t>
  </si>
  <si>
    <t>Luva de proteção</t>
  </si>
  <si>
    <t>R$</t>
  </si>
  <si>
    <t>Benefícios e despesas indiretas</t>
  </si>
  <si>
    <t>Custo mensal com manutenção</t>
  </si>
  <si>
    <t>Quantidade</t>
  </si>
  <si>
    <t>3.1.1. Depreciação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</si>
  <si>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</si>
  <si>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</si>
  <si>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</si>
  <si>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</si>
  <si>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</si>
  <si>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</si>
  <si>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Custo mensal com pneus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</si>
  <si>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</si>
  <si>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</si>
  <si>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</si>
  <si>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</si>
  <si>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</si>
  <si>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</si>
  <si>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</si>
  <si>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</si>
  <si>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</si>
  <si>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t>Capa de chuva amarela com reflexivo</t>
  </si>
  <si>
    <t>Botina de segurança c/ palmilha aço</t>
  </si>
  <si>
    <t>Custo de recapagem</t>
  </si>
  <si>
    <t>Recipiente térmico para água (5L)</t>
  </si>
  <si>
    <t>Total por Coletor</t>
  </si>
  <si>
    <t>6. Benefícios e Despesas Indiretas - BDI</t>
  </si>
  <si>
    <t>Vale Transporte</t>
  </si>
  <si>
    <t>Dias Trabalhados por mês</t>
  </si>
  <si>
    <t>dia</t>
  </si>
  <si>
    <t>Custo Mensal com Mão-de-obra (R$/mês)</t>
  </si>
  <si>
    <t>Vida útil do chassis</t>
  </si>
  <si>
    <t>anos</t>
  </si>
  <si>
    <t>Depreciação do chassis</t>
  </si>
  <si>
    <t>Custo de aquisição do chassis</t>
  </si>
  <si>
    <t>Custo do chassis</t>
  </si>
  <si>
    <t>3.1.2. Remuneração do Capital</t>
  </si>
  <si>
    <t>Investimento médio total do chassis</t>
  </si>
  <si>
    <t>Remuneração mensal de capital do chassis</t>
  </si>
  <si>
    <t>Quilometragem mensal</t>
  </si>
  <si>
    <t>R$/km rodado</t>
  </si>
  <si>
    <t>Número de recapagens por pneu</t>
  </si>
  <si>
    <t>R$ mensal</t>
  </si>
  <si>
    <t>Licenciamento e Seguro obrigatório</t>
  </si>
  <si>
    <t>Fator de utilização</t>
  </si>
  <si>
    <t>Higienização de uniformes e EPIs</t>
  </si>
  <si>
    <t>Custo Mensal com Uniformes e EPIs (R$/mês)</t>
  </si>
  <si>
    <t>Idade do veículo</t>
  </si>
  <si>
    <t>Valor do veículo proposto (V0)</t>
  </si>
  <si>
    <t>Taxa de juros anual nominal</t>
  </si>
  <si>
    <t>Piso da categoria</t>
  </si>
  <si>
    <t>Base de cálculo da Insalubridade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</si>
  <si>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</si>
  <si>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</si>
  <si>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</si>
  <si>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</si>
  <si>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</si>
  <si>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</si>
  <si>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</si>
  <si>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</si>
  <si>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</si>
  <si>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</si>
  <si>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</si>
  <si>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</si>
  <si>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</si>
  <si>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Total por Motorista</t>
  </si>
  <si>
    <t>Durabilidade (meses)</t>
  </si>
  <si>
    <t>Custo com consumos/km rodado</t>
  </si>
  <si>
    <t>Total por veículo</t>
  </si>
  <si>
    <t>Total da frota</t>
  </si>
  <si>
    <t>Piso da categoria (2)</t>
  </si>
  <si>
    <t>Salário mínimo nacional (1)</t>
  </si>
  <si>
    <t>Estado do Rio Grande do Sul</t>
  </si>
  <si>
    <t>PREFEITURA MUNICIPAL DE ROLANTE</t>
  </si>
  <si>
    <t>"Capital Nacional da Cuca"</t>
  </si>
  <si>
    <t>Av. Getúlio Vargas, 110 - Centro - Rolante/RS</t>
  </si>
  <si>
    <t>Fone: (51)3547-1188 - Fax: (51)3547-1064</t>
  </si>
  <si>
    <t>Site: www.rolante.rs.gov.br</t>
  </si>
  <si>
    <r>
      <t xml:space="preserve">Total </t>
    </r>
    <r>
      <rPr>
        <b/>
        <u/>
        <sz val="8"/>
        <rFont val="Arial"/>
        <family val="2"/>
      </rPr>
      <t>(R$)</t>
    </r>
  </si>
  <si>
    <t>ORÇAMENTO SINTÉTICO</t>
  </si>
  <si>
    <t>DESCRIÇÃO DO ITEM</t>
  </si>
  <si>
    <t>CUSTO (R$MÊS)</t>
  </si>
  <si>
    <t>QUANTITATIVOS</t>
  </si>
  <si>
    <t>MÃO-DE-OBRA</t>
  </si>
  <si>
    <t>QUANTIDADE</t>
  </si>
  <si>
    <t>VEÍCULOS E EQUIPAMENTOS</t>
  </si>
  <si>
    <t>1. MÃO-DE-OBRA</t>
  </si>
  <si>
    <t>DISCRIMINAÇÃO</t>
  </si>
  <si>
    <t>UNIDADE</t>
  </si>
  <si>
    <t>CUSTO UNITÁRIO</t>
  </si>
  <si>
    <t>SUBTOTAL</t>
  </si>
  <si>
    <t>TOTAL</t>
  </si>
  <si>
    <t>2. UNIFORMES E EQUIPAMENTOS DE PROTEÇÃO INDIVIDUAL</t>
  </si>
  <si>
    <t>DURABILIDADE (MESES)</t>
  </si>
  <si>
    <t>3. VEÍCULOS E EQUIPAMENTOS</t>
  </si>
  <si>
    <t>CONSUMO</t>
  </si>
  <si>
    <r>
      <t xml:space="preserve">Custo jg. compl. + </t>
    </r>
    <r>
      <rPr>
        <sz val="8"/>
        <rFont val="Arial"/>
        <family val="2"/>
      </rPr>
      <t>recap. / km rodado</t>
    </r>
  </si>
  <si>
    <t>4. FERRAMENTAS E MATERIAIS DE CONSUMO</t>
  </si>
  <si>
    <t>5. MONITORAMENTO DA FROTA</t>
  </si>
  <si>
    <t>EMPRESA:</t>
  </si>
  <si>
    <t>CNPJ:</t>
  </si>
  <si>
    <t>CONTATO:</t>
  </si>
  <si>
    <t>Custo de manutenção dos caminhões</t>
  </si>
  <si>
    <t>LOTE I - COLETA MANUAL E TRANSPORTE DOS RESÍDUOS SÓLIDOS DOMÉSTICOS ATÉ A CENTRAL DE TRIAGEM NA LOCALIDADE GLÓRIA</t>
  </si>
  <si>
    <t>Fator de utilização (FU) Turno Integral</t>
  </si>
  <si>
    <t>Fator de utilização (FU) Turno Parcial</t>
  </si>
  <si>
    <t>1.1. Coletor Turno Integral Dia</t>
  </si>
  <si>
    <t>1.2. Coletor Turno Parcial Dia</t>
  </si>
  <si>
    <t>1.3. Motorista Turno Integral Dia</t>
  </si>
  <si>
    <t>1.4. Motorista Turno Parcial Dia</t>
  </si>
  <si>
    <t>1.5. Vale Transporte</t>
  </si>
  <si>
    <t>Coletor Turno Integral Dia</t>
  </si>
  <si>
    <t>Coletor Turno Parcial Dia</t>
  </si>
  <si>
    <t>Motorista Turno Integral Dia</t>
  </si>
  <si>
    <t>Motorista Turno Parcial Dia</t>
  </si>
  <si>
    <t>1.6. Auxílio Alimentação (diário)</t>
  </si>
  <si>
    <t>1.7. Auxílio Refeição (diário)</t>
  </si>
  <si>
    <t>1.8. Auxílio Alimentação (mensal)</t>
  </si>
  <si>
    <t>1.9. Auxílio Lanche (diário)</t>
  </si>
  <si>
    <t>2.1. Uniformes e EPIs para Coletor Turno Integral e Parcial Dia</t>
  </si>
  <si>
    <t>2.2. Uniformes e EPIs para Motorista Turno Integral e Parcial Dia</t>
  </si>
  <si>
    <t>3.1. Veículo ______________  m³</t>
  </si>
  <si>
    <t>Custo de aquisição do compactador</t>
  </si>
  <si>
    <t>Idade do compactador</t>
  </si>
  <si>
    <t>Vida útil do compactador</t>
  </si>
  <si>
    <t>Depreciação do compactador</t>
  </si>
  <si>
    <t>Depreciação mensal do compactador</t>
  </si>
  <si>
    <t>Custo do compactador</t>
  </si>
  <si>
    <t>Valor do compactador proposto (V0)</t>
  </si>
  <si>
    <t>Investimento médio total do compactador</t>
  </si>
  <si>
    <t>Remuneração mensal de capital do compactador</t>
  </si>
  <si>
    <t>Custo do jogo de pneus ___/__ R__,_"</t>
  </si>
  <si>
    <t>Custo de aquisição do contêiner</t>
  </si>
  <si>
    <t>3.2.1. Depreciação</t>
  </si>
  <si>
    <t>Vida útil do contêiner</t>
  </si>
  <si>
    <t>Idade do contêiner</t>
  </si>
  <si>
    <t>Depreciação do contêiner</t>
  </si>
  <si>
    <t>Depreciação mensal contêiner</t>
  </si>
  <si>
    <t>Total dos contêineres</t>
  </si>
  <si>
    <t>3.2.2. Remuneração do Capital</t>
  </si>
  <si>
    <t>Custo do contêiner</t>
  </si>
  <si>
    <t>Taxa de juros anual nominal (SELIC)</t>
  </si>
  <si>
    <t>Valor do contêiner proposto (V0)</t>
  </si>
  <si>
    <t>Investimento médio total do contêiner</t>
  </si>
  <si>
    <t>Remuneração mensal de capital do contêiner</t>
  </si>
  <si>
    <t>Total por contêiner</t>
  </si>
  <si>
    <t>Custo de manutenção e higienização dos contêineres</t>
  </si>
  <si>
    <t>unidade / mês</t>
  </si>
  <si>
    <t>3.2 Custo de aquisição do contêiner</t>
  </si>
  <si>
    <t>3.2.3 Manutenção e Higienização</t>
  </si>
  <si>
    <t>ANEXO 3 - MODELO DE PROPOSTA COMECIAL E PLANILHA DE COMPOSIÇÃO DE QUANTITATIVOS E CUSTOS UNITÁRIOS</t>
  </si>
  <si>
    <t>PREGÃO PRESENCIAL Nº 14/2020</t>
  </si>
</sst>
</file>

<file path=xl/styles.xml><?xml version="1.0" encoding="utf-8"?>
<styleSheet xmlns="http://schemas.openxmlformats.org/spreadsheetml/2006/main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_-&quot;R$&quot;\ * #,##0.000_-;\-&quot;R$&quot;\ * #,##0.000_-;_-&quot;R$&quot;\ * &quot;-&quot;??_-;_-@_-"/>
    <numFmt numFmtId="170" formatCode="#,##0_ ;\-#,##0\ 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u/>
      <sz val="8"/>
      <color indexed="12"/>
      <name val="Arial"/>
      <family val="2"/>
    </font>
    <font>
      <sz val="8"/>
      <color theme="1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5" fillId="0" borderId="0" xfId="3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4" fillId="0" borderId="0" xfId="3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165" fontId="8" fillId="0" borderId="0" xfId="3" applyFont="1" applyAlignment="1">
      <alignment vertical="center"/>
    </xf>
    <xf numFmtId="43" fontId="5" fillId="0" borderId="0" xfId="0" applyNumberFormat="1" applyFont="1" applyAlignment="1">
      <alignment vertical="center"/>
    </xf>
    <xf numFmtId="165" fontId="5" fillId="0" borderId="0" xfId="3" applyFont="1" applyFill="1" applyAlignment="1">
      <alignment vertical="center"/>
    </xf>
    <xf numFmtId="4" fontId="0" fillId="0" borderId="0" xfId="0" applyNumberForma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4" fontId="11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165" fontId="14" fillId="0" borderId="6" xfId="3" applyFont="1" applyBorder="1" applyAlignment="1">
      <alignment vertical="center"/>
    </xf>
    <xf numFmtId="165" fontId="3" fillId="0" borderId="0" xfId="3" applyFont="1" applyAlignment="1">
      <alignment vertical="center"/>
    </xf>
    <xf numFmtId="165" fontId="3" fillId="0" borderId="0" xfId="3" applyFont="1" applyBorder="1" applyAlignment="1">
      <alignment vertical="center"/>
    </xf>
    <xf numFmtId="1" fontId="3" fillId="0" borderId="0" xfId="3" applyNumberFormat="1" applyFont="1" applyBorder="1" applyAlignment="1">
      <alignment horizontal="center" vertical="center"/>
    </xf>
    <xf numFmtId="166" fontId="3" fillId="0" borderId="0" xfId="3" applyNumberFormat="1" applyFont="1" applyBorder="1" applyAlignment="1">
      <alignment horizontal="center" vertical="center"/>
    </xf>
    <xf numFmtId="165" fontId="14" fillId="0" borderId="5" xfId="3" applyFont="1" applyBorder="1" applyAlignment="1">
      <alignment vertical="center"/>
    </xf>
    <xf numFmtId="165" fontId="14" fillId="0" borderId="0" xfId="3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6" fontId="14" fillId="0" borderId="0" xfId="3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165" fontId="14" fillId="2" borderId="15" xfId="3" applyFont="1" applyFill="1" applyBorder="1" applyAlignment="1">
      <alignment horizontal="center" vertical="center"/>
    </xf>
    <xf numFmtId="165" fontId="14" fillId="2" borderId="16" xfId="3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5" fontId="3" fillId="0" borderId="2" xfId="3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3" applyFont="1" applyBorder="1" applyAlignment="1">
      <alignment horizontal="center" vertical="center"/>
    </xf>
    <xf numFmtId="165" fontId="3" fillId="0" borderId="1" xfId="3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165" fontId="14" fillId="0" borderId="0" xfId="3" applyFont="1" applyAlignment="1">
      <alignment horizontal="center" vertical="center"/>
    </xf>
    <xf numFmtId="165" fontId="14" fillId="0" borderId="3" xfId="3" applyFont="1" applyBorder="1" applyAlignment="1">
      <alignment horizontal="center" vertical="center"/>
    </xf>
    <xf numFmtId="165" fontId="3" fillId="0" borderId="0" xfId="3" applyFont="1" applyAlignment="1">
      <alignment horizontal="right" vertical="center"/>
    </xf>
    <xf numFmtId="165" fontId="3" fillId="0" borderId="1" xfId="3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65" fontId="14" fillId="0" borderId="1" xfId="3" applyFont="1" applyBorder="1" applyAlignment="1">
      <alignment horizontal="center" vertical="center"/>
    </xf>
    <xf numFmtId="165" fontId="14" fillId="0" borderId="0" xfId="3" applyFont="1" applyAlignment="1">
      <alignment vertical="center"/>
    </xf>
    <xf numFmtId="0" fontId="14" fillId="0" borderId="8" xfId="0" applyFont="1" applyBorder="1" applyAlignment="1">
      <alignment horizontal="center" vertical="center"/>
    </xf>
    <xf numFmtId="165" fontId="14" fillId="0" borderId="8" xfId="3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6" fontId="3" fillId="0" borderId="1" xfId="3" applyNumberFormat="1" applyFont="1" applyBorder="1" applyAlignment="1">
      <alignment horizontal="center" vertical="center"/>
    </xf>
    <xf numFmtId="166" fontId="3" fillId="0" borderId="1" xfId="3" applyNumberFormat="1" applyFont="1" applyBorder="1" applyAlignment="1">
      <alignment vertical="center"/>
    </xf>
    <xf numFmtId="165" fontId="14" fillId="2" borderId="4" xfId="3" applyFont="1" applyFill="1" applyBorder="1" applyAlignment="1">
      <alignment vertical="center"/>
    </xf>
    <xf numFmtId="165" fontId="14" fillId="0" borderId="0" xfId="3" applyFont="1" applyFill="1" applyBorder="1" applyAlignment="1">
      <alignment vertical="center"/>
    </xf>
    <xf numFmtId="166" fontId="3" fillId="0" borderId="1" xfId="3" applyNumberFormat="1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65" fontId="14" fillId="0" borderId="7" xfId="3" applyFont="1" applyBorder="1" applyAlignment="1">
      <alignment vertical="center"/>
    </xf>
    <xf numFmtId="0" fontId="14" fillId="2" borderId="15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65" fontId="3" fillId="0" borderId="6" xfId="3" applyFont="1" applyBorder="1" applyAlignment="1">
      <alignment vertical="center"/>
    </xf>
    <xf numFmtId="165" fontId="3" fillId="0" borderId="7" xfId="3" applyFont="1" applyBorder="1" applyAlignment="1">
      <alignment vertical="center"/>
    </xf>
    <xf numFmtId="0" fontId="16" fillId="0" borderId="0" xfId="1" applyFont="1" applyAlignment="1" applyProtection="1">
      <alignment vertical="center"/>
    </xf>
    <xf numFmtId="0" fontId="3" fillId="0" borderId="2" xfId="0" applyFont="1" applyFill="1" applyBorder="1" applyAlignment="1">
      <alignment horizontal="center" vertical="center"/>
    </xf>
    <xf numFmtId="165" fontId="3" fillId="0" borderId="0" xfId="3" applyFont="1" applyAlignment="1">
      <alignment horizontal="center" vertical="center"/>
    </xf>
    <xf numFmtId="0" fontId="14" fillId="0" borderId="33" xfId="0" applyFont="1" applyBorder="1" applyAlignment="1">
      <alignment vertical="center"/>
    </xf>
    <xf numFmtId="0" fontId="14" fillId="0" borderId="33" xfId="0" applyFont="1" applyBorder="1" applyAlignment="1">
      <alignment horizontal="center" vertical="center"/>
    </xf>
    <xf numFmtId="165" fontId="14" fillId="0" borderId="33" xfId="3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165" fontId="14" fillId="2" borderId="23" xfId="3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14" fillId="0" borderId="33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14" fillId="0" borderId="1" xfId="3" applyFont="1" applyFill="1" applyBorder="1" applyAlignment="1">
      <alignment horizontal="center" vertical="center"/>
    </xf>
    <xf numFmtId="165" fontId="14" fillId="0" borderId="0" xfId="3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6" fontId="14" fillId="0" borderId="1" xfId="3" applyNumberFormat="1" applyFont="1" applyBorder="1" applyAlignment="1">
      <alignment horizontal="center" vertical="center"/>
    </xf>
    <xf numFmtId="167" fontId="14" fillId="0" borderId="1" xfId="3" applyNumberFormat="1" applyFont="1" applyBorder="1" applyAlignment="1">
      <alignment horizontal="center" vertical="center"/>
    </xf>
    <xf numFmtId="165" fontId="3" fillId="0" borderId="2" xfId="3" applyFont="1" applyFill="1" applyBorder="1" applyAlignment="1">
      <alignment horizontal="center" vertical="center"/>
    </xf>
    <xf numFmtId="165" fontId="14" fillId="0" borderId="0" xfId="3" applyFont="1" applyFill="1" applyBorder="1" applyAlignment="1">
      <alignment horizontal="center" vertical="center"/>
    </xf>
    <xf numFmtId="165" fontId="3" fillId="0" borderId="0" xfId="3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9" fontId="14" fillId="0" borderId="4" xfId="2" applyFont="1" applyFill="1" applyBorder="1" applyAlignment="1">
      <alignment horizontal="center" vertical="center"/>
    </xf>
    <xf numFmtId="44" fontId="14" fillId="2" borderId="7" xfId="4" applyFont="1" applyFill="1" applyBorder="1" applyAlignment="1">
      <alignment horizontal="center" vertical="center"/>
    </xf>
    <xf numFmtId="44" fontId="14" fillId="2" borderId="4" xfId="4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" fontId="13" fillId="0" borderId="0" xfId="0" applyNumberFormat="1" applyFont="1" applyBorder="1" applyAlignment="1">
      <alignment horizontal="center" vertical="center"/>
    </xf>
    <xf numFmtId="44" fontId="3" fillId="0" borderId="2" xfId="4" applyFont="1" applyFill="1" applyBorder="1" applyAlignment="1">
      <alignment horizontal="center" vertical="center"/>
    </xf>
    <xf numFmtId="44" fontId="3" fillId="0" borderId="2" xfId="4" applyFont="1" applyBorder="1" applyAlignment="1">
      <alignment horizontal="center" vertical="center"/>
    </xf>
    <xf numFmtId="44" fontId="3" fillId="0" borderId="1" xfId="4" applyFont="1" applyFill="1" applyBorder="1" applyAlignment="1">
      <alignment horizontal="center" vertical="center"/>
    </xf>
    <xf numFmtId="44" fontId="3" fillId="0" borderId="1" xfId="4" applyFont="1" applyBorder="1" applyAlignment="1">
      <alignment horizontal="center" vertical="center"/>
    </xf>
    <xf numFmtId="44" fontId="14" fillId="0" borderId="1" xfId="4" applyFont="1" applyBorder="1" applyAlignment="1">
      <alignment horizontal="center" vertical="center"/>
    </xf>
    <xf numFmtId="44" fontId="3" fillId="0" borderId="1" xfId="4" applyFont="1" applyBorder="1" applyAlignment="1">
      <alignment vertical="center"/>
    </xf>
    <xf numFmtId="165" fontId="3" fillId="0" borderId="1" xfId="3" applyNumberFormat="1" applyFont="1" applyFill="1" applyBorder="1" applyAlignment="1">
      <alignment horizontal="center" vertical="center"/>
    </xf>
    <xf numFmtId="44" fontId="14" fillId="0" borderId="0" xfId="4" applyFont="1" applyFill="1" applyBorder="1" applyAlignment="1">
      <alignment vertical="center"/>
    </xf>
    <xf numFmtId="165" fontId="3" fillId="0" borderId="12" xfId="3" applyFont="1" applyFill="1" applyBorder="1" applyAlignment="1">
      <alignment vertical="center"/>
    </xf>
    <xf numFmtId="165" fontId="3" fillId="0" borderId="8" xfId="0" applyNumberFormat="1" applyFont="1" applyFill="1" applyBorder="1" applyAlignment="1">
      <alignment vertical="center"/>
    </xf>
    <xf numFmtId="165" fontId="3" fillId="0" borderId="8" xfId="3" applyFont="1" applyFill="1" applyBorder="1" applyAlignment="1">
      <alignment vertical="center"/>
    </xf>
    <xf numFmtId="168" fontId="3" fillId="0" borderId="1" xfId="0" applyNumberFormat="1" applyFont="1" applyFill="1" applyBorder="1" applyAlignment="1">
      <alignment vertical="center"/>
    </xf>
    <xf numFmtId="165" fontId="14" fillId="0" borderId="25" xfId="3" applyFont="1" applyFill="1" applyBorder="1" applyAlignment="1">
      <alignment horizontal="center" vertical="center"/>
    </xf>
    <xf numFmtId="165" fontId="14" fillId="0" borderId="10" xfId="3" applyFont="1" applyFill="1" applyBorder="1" applyAlignment="1">
      <alignment horizontal="center" vertical="center"/>
    </xf>
    <xf numFmtId="165" fontId="14" fillId="0" borderId="11" xfId="3" applyFont="1" applyFill="1" applyBorder="1" applyAlignment="1">
      <alignment horizontal="center" vertical="center"/>
    </xf>
    <xf numFmtId="165" fontId="3" fillId="0" borderId="17" xfId="3" applyFont="1" applyFill="1" applyBorder="1" applyAlignment="1">
      <alignment vertical="center"/>
    </xf>
    <xf numFmtId="165" fontId="3" fillId="0" borderId="9" xfId="3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" fontId="3" fillId="0" borderId="10" xfId="3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" fontId="3" fillId="0" borderId="18" xfId="3" applyNumberFormat="1" applyFont="1" applyFill="1" applyBorder="1" applyAlignment="1">
      <alignment horizontal="center" vertical="center"/>
    </xf>
    <xf numFmtId="165" fontId="14" fillId="0" borderId="19" xfId="3" applyFont="1" applyFill="1" applyBorder="1" applyAlignment="1">
      <alignment vertical="center"/>
    </xf>
    <xf numFmtId="4" fontId="14" fillId="0" borderId="20" xfId="0" applyNumberFormat="1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1" fontId="14" fillId="0" borderId="21" xfId="3" applyNumberFormat="1" applyFont="1" applyFill="1" applyBorder="1" applyAlignment="1">
      <alignment horizontal="center" vertical="center"/>
    </xf>
    <xf numFmtId="165" fontId="14" fillId="0" borderId="28" xfId="3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165" fontId="3" fillId="0" borderId="0" xfId="3" applyFont="1" applyFill="1" applyBorder="1" applyAlignment="1">
      <alignment vertical="center"/>
    </xf>
    <xf numFmtId="165" fontId="3" fillId="0" borderId="29" xfId="3" applyFont="1" applyFill="1" applyBorder="1" applyAlignment="1">
      <alignment vertical="center"/>
    </xf>
    <xf numFmtId="13" fontId="3" fillId="0" borderId="1" xfId="0" applyNumberFormat="1" applyFont="1" applyFill="1" applyBorder="1" applyAlignment="1">
      <alignment horizontal="center" vertical="center"/>
    </xf>
    <xf numFmtId="12" fontId="3" fillId="0" borderId="1" xfId="0" applyNumberFormat="1" applyFont="1" applyFill="1" applyBorder="1" applyAlignment="1">
      <alignment horizontal="center" vertical="center"/>
    </xf>
    <xf numFmtId="44" fontId="14" fillId="2" borderId="4" xfId="4" applyFont="1" applyFill="1" applyBorder="1" applyAlignment="1">
      <alignment horizontal="center" vertical="center"/>
    </xf>
    <xf numFmtId="165" fontId="14" fillId="0" borderId="12" xfId="3" applyFont="1" applyFill="1" applyBorder="1" applyAlignment="1">
      <alignment vertical="center"/>
    </xf>
    <xf numFmtId="165" fontId="14" fillId="0" borderId="8" xfId="0" applyNumberFormat="1" applyFont="1" applyFill="1" applyBorder="1" applyAlignment="1">
      <alignment vertical="center"/>
    </xf>
    <xf numFmtId="165" fontId="14" fillId="0" borderId="8" xfId="3" applyFont="1" applyFill="1" applyBorder="1" applyAlignment="1">
      <alignment vertical="center"/>
    </xf>
    <xf numFmtId="168" fontId="14" fillId="0" borderId="1" xfId="0" applyNumberFormat="1" applyFont="1" applyFill="1" applyBorder="1" applyAlignment="1">
      <alignment vertical="center"/>
    </xf>
    <xf numFmtId="44" fontId="14" fillId="0" borderId="33" xfId="4" applyFont="1" applyBorder="1" applyAlignment="1">
      <alignment horizontal="center" vertical="center"/>
    </xf>
    <xf numFmtId="44" fontId="14" fillId="0" borderId="3" xfId="4" applyFont="1" applyBorder="1" applyAlignment="1">
      <alignment horizontal="center" vertical="center"/>
    </xf>
    <xf numFmtId="0" fontId="3" fillId="0" borderId="0" xfId="4" applyNumberFormat="1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65" fontId="3" fillId="0" borderId="1" xfId="4" applyNumberFormat="1" applyFont="1" applyFill="1" applyBorder="1" applyAlignment="1">
      <alignment horizontal="center" vertical="center"/>
    </xf>
    <xf numFmtId="44" fontId="17" fillId="0" borderId="1" xfId="5" applyNumberFormat="1" applyFont="1" applyFill="1" applyBorder="1" applyAlignment="1">
      <alignment horizontal="left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69" fontId="3" fillId="0" borderId="1" xfId="4" applyNumberFormat="1" applyFont="1" applyBorder="1" applyAlignment="1">
      <alignment horizontal="center" vertical="center"/>
    </xf>
    <xf numFmtId="166" fontId="3" fillId="0" borderId="1" xfId="3" applyNumberFormat="1" applyFont="1" applyFill="1" applyBorder="1" applyAlignment="1">
      <alignment horizontal="center" vertical="center"/>
    </xf>
    <xf numFmtId="169" fontId="3" fillId="0" borderId="1" xfId="4" applyNumberFormat="1" applyFont="1" applyFill="1" applyBorder="1" applyAlignment="1">
      <alignment horizontal="center" vertical="center"/>
    </xf>
    <xf numFmtId="0" fontId="3" fillId="0" borderId="2" xfId="5" applyFont="1" applyBorder="1" applyAlignment="1"/>
    <xf numFmtId="0" fontId="3" fillId="0" borderId="1" xfId="5" applyFont="1" applyBorder="1" applyAlignment="1"/>
    <xf numFmtId="3" fontId="3" fillId="0" borderId="1" xfId="0" applyNumberFormat="1" applyFont="1" applyFill="1" applyBorder="1" applyAlignment="1">
      <alignment horizontal="center" vertical="center"/>
    </xf>
    <xf numFmtId="165" fontId="3" fillId="0" borderId="30" xfId="3" applyFont="1" applyFill="1" applyBorder="1" applyAlignment="1">
      <alignment vertical="center"/>
    </xf>
    <xf numFmtId="165" fontId="3" fillId="0" borderId="31" xfId="3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1" fontId="3" fillId="0" borderId="27" xfId="3" applyNumberFormat="1" applyFont="1" applyFill="1" applyBorder="1" applyAlignment="1">
      <alignment horizontal="center" vertical="center"/>
    </xf>
    <xf numFmtId="10" fontId="14" fillId="0" borderId="13" xfId="2" applyNumberFormat="1" applyFont="1" applyFill="1" applyBorder="1" applyAlignment="1">
      <alignment vertical="center"/>
    </xf>
    <xf numFmtId="10" fontId="3" fillId="0" borderId="13" xfId="2" applyNumberFormat="1" applyFont="1" applyFill="1" applyBorder="1" applyAlignment="1">
      <alignment vertical="center"/>
    </xf>
    <xf numFmtId="165" fontId="14" fillId="0" borderId="12" xfId="3" applyFont="1" applyFill="1" applyBorder="1" applyAlignment="1">
      <alignment horizontal="left" vertical="center"/>
    </xf>
    <xf numFmtId="4" fontId="14" fillId="0" borderId="8" xfId="0" applyNumberFormat="1" applyFont="1" applyFill="1" applyBorder="1" applyAlignment="1">
      <alignment horizontal="centerContinuous" vertical="center"/>
    </xf>
    <xf numFmtId="165" fontId="3" fillId="0" borderId="12" xfId="3" applyFont="1" applyFill="1" applyBorder="1" applyAlignment="1">
      <alignment horizontal="left" vertical="center"/>
    </xf>
    <xf numFmtId="4" fontId="3" fillId="0" borderId="8" xfId="0" applyNumberFormat="1" applyFont="1" applyFill="1" applyBorder="1" applyAlignment="1">
      <alignment horizontal="centerContinuous" vertical="center"/>
    </xf>
    <xf numFmtId="168" fontId="14" fillId="0" borderId="26" xfId="0" applyNumberFormat="1" applyFont="1" applyFill="1" applyBorder="1" applyAlignment="1">
      <alignment vertical="center"/>
    </xf>
    <xf numFmtId="165" fontId="14" fillId="0" borderId="5" xfId="3" applyFont="1" applyFill="1" applyBorder="1" applyAlignment="1">
      <alignment horizontal="left" vertical="center"/>
    </xf>
    <xf numFmtId="4" fontId="14" fillId="0" borderId="6" xfId="0" applyNumberFormat="1" applyFont="1" applyFill="1" applyBorder="1" applyAlignment="1">
      <alignment horizontal="centerContinuous" vertical="center"/>
    </xf>
    <xf numFmtId="165" fontId="14" fillId="0" borderId="6" xfId="3" applyFont="1" applyFill="1" applyBorder="1" applyAlignment="1">
      <alignment vertical="center"/>
    </xf>
    <xf numFmtId="164" fontId="14" fillId="0" borderId="24" xfId="0" applyNumberFormat="1" applyFont="1" applyFill="1" applyBorder="1" applyAlignment="1">
      <alignment vertical="center"/>
    </xf>
    <xf numFmtId="9" fontId="14" fillId="0" borderId="16" xfId="2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4" fontId="13" fillId="0" borderId="0" xfId="0" applyNumberFormat="1" applyFont="1" applyBorder="1" applyAlignment="1">
      <alignment vertical="center"/>
    </xf>
    <xf numFmtId="4" fontId="13" fillId="0" borderId="0" xfId="0" applyNumberFormat="1" applyFont="1" applyBorder="1" applyAlignment="1">
      <alignment horizontal="left" vertical="center"/>
    </xf>
    <xf numFmtId="165" fontId="3" fillId="0" borderId="1" xfId="3" applyFont="1" applyFill="1" applyBorder="1" applyAlignment="1">
      <alignment vertical="center"/>
    </xf>
    <xf numFmtId="4" fontId="13" fillId="0" borderId="0" xfId="0" applyNumberFormat="1" applyFont="1" applyBorder="1" applyAlignment="1">
      <alignment horizontal="center" vertical="center"/>
    </xf>
    <xf numFmtId="0" fontId="3" fillId="0" borderId="35" xfId="0" applyFont="1" applyFill="1" applyBorder="1" applyAlignment="1">
      <alignment vertical="center"/>
    </xf>
    <xf numFmtId="44" fontId="14" fillId="0" borderId="0" xfId="4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44" fontId="14" fillId="0" borderId="1" xfId="4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44" fontId="14" fillId="0" borderId="2" xfId="4" applyFont="1" applyFill="1" applyBorder="1" applyAlignment="1">
      <alignment horizontal="center" vertical="center"/>
    </xf>
    <xf numFmtId="44" fontId="14" fillId="0" borderId="36" xfId="4" applyFont="1" applyBorder="1" applyAlignment="1">
      <alignment horizontal="center" vertical="center"/>
    </xf>
    <xf numFmtId="165" fontId="3" fillId="0" borderId="0" xfId="3" applyFont="1" applyFill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165" fontId="14" fillId="0" borderId="0" xfId="3" applyFont="1" applyFill="1" applyAlignment="1">
      <alignment horizontal="center" vertical="center"/>
    </xf>
    <xf numFmtId="44" fontId="14" fillId="0" borderId="3" xfId="4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3" applyFont="1" applyFill="1" applyAlignment="1">
      <alignment horizontal="right" vertical="center"/>
    </xf>
    <xf numFmtId="0" fontId="18" fillId="0" borderId="0" xfId="5" applyFont="1"/>
    <xf numFmtId="0" fontId="14" fillId="0" borderId="14" xfId="5" applyFont="1" applyFill="1" applyBorder="1" applyAlignment="1">
      <alignment horizontal="center"/>
    </xf>
    <xf numFmtId="0" fontId="14" fillId="0" borderId="15" xfId="5" applyFont="1" applyFill="1" applyBorder="1" applyAlignment="1">
      <alignment horizontal="center"/>
    </xf>
    <xf numFmtId="0" fontId="14" fillId="0" borderId="16" xfId="5" applyFont="1" applyBorder="1" applyAlignment="1">
      <alignment horizontal="center"/>
    </xf>
    <xf numFmtId="0" fontId="3" fillId="0" borderId="2" xfId="5" applyFont="1" applyFill="1" applyBorder="1" applyAlignment="1"/>
    <xf numFmtId="0" fontId="3" fillId="0" borderId="2" xfId="5" applyFont="1" applyFill="1" applyBorder="1" applyAlignment="1">
      <alignment horizontal="center"/>
    </xf>
    <xf numFmtId="170" fontId="3" fillId="0" borderId="2" xfId="5" applyNumberFormat="1" applyFont="1" applyFill="1" applyBorder="1" applyAlignment="1">
      <alignment horizontal="center"/>
    </xf>
    <xf numFmtId="44" fontId="17" fillId="0" borderId="2" xfId="5" applyNumberFormat="1" applyFont="1" applyFill="1" applyBorder="1" applyAlignment="1">
      <alignment horizontal="left"/>
    </xf>
    <xf numFmtId="44" fontId="3" fillId="0" borderId="2" xfId="5" applyNumberFormat="1" applyFont="1" applyFill="1" applyBorder="1" applyAlignment="1">
      <alignment horizontal="left"/>
    </xf>
    <xf numFmtId="0" fontId="3" fillId="0" borderId="37" xfId="5" applyFont="1" applyBorder="1" applyAlignment="1">
      <alignment horizontal="left"/>
    </xf>
    <xf numFmtId="0" fontId="18" fillId="0" borderId="0" xfId="5" applyFont="1" applyFill="1"/>
    <xf numFmtId="44" fontId="3" fillId="0" borderId="0" xfId="5" applyNumberFormat="1" applyFont="1" applyBorder="1" applyAlignment="1">
      <alignment horizontal="left"/>
    </xf>
    <xf numFmtId="44" fontId="14" fillId="4" borderId="4" xfId="4" applyFont="1" applyFill="1" applyBorder="1" applyAlignment="1">
      <alignment horizontal="left"/>
    </xf>
    <xf numFmtId="0" fontId="3" fillId="0" borderId="0" xfId="5" applyFont="1" applyFill="1"/>
    <xf numFmtId="4" fontId="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34" xfId="0" applyFont="1" applyFill="1" applyBorder="1" applyAlignment="1">
      <alignment horizontal="left" vertical="center"/>
    </xf>
    <xf numFmtId="165" fontId="14" fillId="0" borderId="12" xfId="3" applyFont="1" applyFill="1" applyBorder="1" applyAlignment="1">
      <alignment horizontal="left" vertical="center"/>
    </xf>
    <xf numFmtId="165" fontId="14" fillId="0" borderId="8" xfId="3" applyFont="1" applyFill="1" applyBorder="1" applyAlignment="1">
      <alignment horizontal="left" vertical="center"/>
    </xf>
    <xf numFmtId="165" fontId="14" fillId="0" borderId="5" xfId="3" applyFont="1" applyFill="1" applyBorder="1" applyAlignment="1">
      <alignment horizontal="left" vertical="center"/>
    </xf>
    <xf numFmtId="165" fontId="14" fillId="0" borderId="6" xfId="3" applyFont="1" applyFill="1" applyBorder="1" applyAlignment="1">
      <alignment horizontal="left" vertical="center"/>
    </xf>
    <xf numFmtId="165" fontId="14" fillId="0" borderId="32" xfId="3" applyFont="1" applyFill="1" applyBorder="1" applyAlignment="1">
      <alignment horizontal="left" vertical="center"/>
    </xf>
    <xf numFmtId="165" fontId="14" fillId="3" borderId="5" xfId="3" applyFont="1" applyFill="1" applyBorder="1" applyAlignment="1">
      <alignment horizontal="center" vertical="center"/>
    </xf>
    <xf numFmtId="165" fontId="14" fillId="3" borderId="6" xfId="3" applyFont="1" applyFill="1" applyBorder="1" applyAlignment="1">
      <alignment horizontal="center" vertical="center"/>
    </xf>
    <xf numFmtId="165" fontId="14" fillId="3" borderId="7" xfId="3" applyFont="1" applyFill="1" applyBorder="1" applyAlignment="1">
      <alignment horizontal="center" vertical="center"/>
    </xf>
    <xf numFmtId="165" fontId="14" fillId="0" borderId="17" xfId="3" applyFont="1" applyFill="1" applyBorder="1" applyAlignment="1">
      <alignment horizontal="left" vertical="center"/>
    </xf>
    <xf numFmtId="165" fontId="14" fillId="0" borderId="9" xfId="3" applyFont="1" applyFill="1" applyBorder="1" applyAlignment="1">
      <alignment horizontal="left" vertical="center"/>
    </xf>
    <xf numFmtId="165" fontId="14" fillId="0" borderId="34" xfId="3" applyFont="1" applyFill="1" applyBorder="1" applyAlignment="1">
      <alignment horizontal="left" vertical="center"/>
    </xf>
  </cellXfs>
  <cellStyles count="8">
    <cellStyle name="Hyperlink" xfId="1" builtinId="8"/>
    <cellStyle name="Moeda" xfId="4" builtinId="4"/>
    <cellStyle name="Normal" xfId="0" builtinId="0"/>
    <cellStyle name="Normal 2" xfId="5"/>
    <cellStyle name="Normal 3" xfId="6"/>
    <cellStyle name="Porcentagem" xfId="2" builtinId="5"/>
    <cellStyle name="Porcentagem 2" xfId="7"/>
    <cellStyle name="Separador de milhares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1323975</xdr:colOff>
      <xdr:row>0</xdr:row>
      <xdr:rowOff>85724</xdr:rowOff>
    </xdr:from>
    <xdr:to>
      <xdr:col>0</xdr:col>
      <xdr:colOff>2381734</xdr:colOff>
      <xdr:row>6</xdr:row>
      <xdr:rowOff>104775</xdr:rowOff>
    </xdr:to>
    <xdr:pic>
      <xdr:nvPicPr>
        <xdr:cNvPr id="2" name="Imagem 1" descr="Usar esse Brasão 2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3975" y="85724"/>
          <a:ext cx="1057759" cy="1085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9"/>
  <sheetViews>
    <sheetView showGridLines="0" tabSelected="1" view="pageBreakPreview" zoomScale="110" zoomScaleSheetLayoutView="110" workbookViewId="0">
      <selection activeCell="A16" sqref="A16"/>
    </sheetView>
  </sheetViews>
  <sheetFormatPr defaultRowHeight="12.75"/>
  <cols>
    <col min="1" max="1" width="66.28515625" style="5" bestFit="1" customWidth="1"/>
    <col min="2" max="2" width="16" style="5" bestFit="1" customWidth="1"/>
    <col min="3" max="3" width="12.42578125" style="5" bestFit="1" customWidth="1"/>
    <col min="4" max="4" width="14.7109375" style="6" customWidth="1"/>
    <col min="5" max="5" width="15.42578125" style="6" customWidth="1"/>
    <col min="6" max="6" width="13.28515625" style="6" customWidth="1"/>
    <col min="7" max="7" width="28.140625" style="6" customWidth="1"/>
    <col min="8" max="8" width="9.140625" style="5"/>
    <col min="9" max="9" width="14.5703125" style="5" customWidth="1"/>
    <col min="10" max="10" width="13.42578125" style="5" customWidth="1"/>
    <col min="11" max="16384" width="9.140625" style="5"/>
  </cols>
  <sheetData>
    <row r="1" spans="1:7">
      <c r="A1" s="201" t="s">
        <v>102</v>
      </c>
      <c r="B1" s="201"/>
      <c r="C1" s="201"/>
      <c r="D1" s="201"/>
      <c r="E1" s="201"/>
      <c r="F1" s="201"/>
    </row>
    <row r="2" spans="1:7">
      <c r="A2" s="202" t="s">
        <v>103</v>
      </c>
      <c r="B2" s="202"/>
      <c r="C2" s="202"/>
      <c r="D2" s="202"/>
      <c r="E2" s="202"/>
      <c r="F2" s="202"/>
    </row>
    <row r="3" spans="1:7">
      <c r="A3" s="201" t="s">
        <v>104</v>
      </c>
      <c r="B3" s="201"/>
      <c r="C3" s="201"/>
      <c r="D3" s="201"/>
      <c r="E3" s="201"/>
      <c r="F3" s="201"/>
    </row>
    <row r="4" spans="1:7" ht="15.75">
      <c r="A4" s="18"/>
    </row>
    <row r="5" spans="1:7" s="1" customFormat="1" ht="15.6" customHeight="1">
      <c r="A5" s="203" t="s">
        <v>105</v>
      </c>
      <c r="B5" s="203"/>
      <c r="C5" s="203"/>
      <c r="D5" s="203"/>
      <c r="E5" s="203"/>
      <c r="F5" s="203"/>
      <c r="G5" s="3"/>
    </row>
    <row r="6" spans="1:7" s="1" customFormat="1" ht="15.6" customHeight="1">
      <c r="A6" s="204" t="s">
        <v>106</v>
      </c>
      <c r="B6" s="204"/>
      <c r="C6" s="204"/>
      <c r="D6" s="204"/>
      <c r="E6" s="204"/>
      <c r="F6" s="204"/>
      <c r="G6" s="3"/>
    </row>
    <row r="7" spans="1:7" s="1" customFormat="1" ht="15.6" customHeight="1">
      <c r="A7" s="204" t="s">
        <v>107</v>
      </c>
      <c r="B7" s="204"/>
      <c r="C7" s="204"/>
      <c r="D7" s="204"/>
      <c r="E7" s="204"/>
      <c r="F7" s="204"/>
      <c r="G7" s="3"/>
    </row>
    <row r="8" spans="1:7" s="1" customFormat="1" ht="15.6" customHeight="1">
      <c r="B8" s="20"/>
      <c r="C8" s="16"/>
      <c r="D8" s="16"/>
      <c r="E8" s="16"/>
      <c r="F8" s="16"/>
      <c r="G8" s="3"/>
    </row>
    <row r="9" spans="1:7" s="1" customFormat="1" ht="15.6" customHeight="1">
      <c r="A9" s="199" t="s">
        <v>181</v>
      </c>
      <c r="B9" s="199"/>
      <c r="C9" s="199"/>
      <c r="D9" s="199"/>
      <c r="E9" s="199"/>
      <c r="F9" s="199"/>
      <c r="G9" s="3"/>
    </row>
    <row r="10" spans="1:7" s="1" customFormat="1" ht="15.6" customHeight="1">
      <c r="B10" s="198"/>
      <c r="C10" s="16"/>
      <c r="D10" s="16"/>
      <c r="E10" s="16"/>
      <c r="F10" s="16"/>
      <c r="G10" s="3"/>
    </row>
    <row r="11" spans="1:7" s="1" customFormat="1" ht="15.6" customHeight="1">
      <c r="A11" s="200" t="s">
        <v>180</v>
      </c>
      <c r="B11" s="200"/>
      <c r="C11" s="200"/>
      <c r="D11" s="200"/>
      <c r="E11" s="200"/>
      <c r="F11" s="200"/>
      <c r="G11" s="3"/>
    </row>
    <row r="12" spans="1:7" s="1" customFormat="1" ht="15.6" customHeight="1">
      <c r="A12" s="199" t="s">
        <v>133</v>
      </c>
      <c r="B12" s="199"/>
      <c r="C12" s="199"/>
      <c r="D12" s="199"/>
      <c r="E12" s="199"/>
      <c r="F12" s="199"/>
      <c r="G12" s="3"/>
    </row>
    <row r="13" spans="1:7" s="1" customFormat="1" ht="15.6" customHeight="1">
      <c r="A13" s="166"/>
      <c r="B13" s="166"/>
      <c r="C13" s="166"/>
      <c r="D13" s="166"/>
      <c r="E13" s="166"/>
      <c r="F13" s="166"/>
      <c r="G13" s="3"/>
    </row>
    <row r="14" spans="1:7" s="1" customFormat="1" ht="15.6" customHeight="1">
      <c r="A14" s="94"/>
      <c r="B14" s="94"/>
      <c r="C14" s="94"/>
      <c r="D14" s="94"/>
      <c r="E14" s="94"/>
      <c r="F14" s="94"/>
      <c r="G14" s="3"/>
    </row>
    <row r="15" spans="1:7" s="1" customFormat="1" ht="15.6" customHeight="1">
      <c r="A15" s="164" t="s">
        <v>129</v>
      </c>
      <c r="B15" s="94"/>
      <c r="C15" s="94"/>
      <c r="D15" s="94"/>
      <c r="E15" s="94"/>
      <c r="F15" s="94"/>
      <c r="G15" s="3"/>
    </row>
    <row r="16" spans="1:7" s="1" customFormat="1" ht="15.6" customHeight="1">
      <c r="A16" s="163" t="s">
        <v>130</v>
      </c>
      <c r="B16" s="163"/>
      <c r="C16" s="163"/>
      <c r="D16" s="163"/>
      <c r="E16" s="163"/>
      <c r="F16" s="163"/>
      <c r="G16" s="3"/>
    </row>
    <row r="17" spans="1:7" s="1" customFormat="1" ht="16.5" customHeight="1">
      <c r="A17" s="163" t="s">
        <v>131</v>
      </c>
      <c r="B17" s="163"/>
      <c r="C17" s="163"/>
      <c r="D17" s="163"/>
      <c r="E17" s="163"/>
      <c r="F17" s="163"/>
      <c r="G17" s="3"/>
    </row>
    <row r="18" spans="1:7" s="1" customFormat="1" ht="15.75" customHeight="1" thickBot="1">
      <c r="A18" s="4"/>
      <c r="B18" s="2"/>
      <c r="C18" s="2"/>
      <c r="D18" s="3"/>
      <c r="E18" s="3"/>
      <c r="F18" s="3"/>
      <c r="G18" s="3"/>
    </row>
    <row r="19" spans="1:7" s="1" customFormat="1" ht="15.75" customHeight="1" thickBot="1">
      <c r="A19" s="213" t="s">
        <v>109</v>
      </c>
      <c r="B19" s="214"/>
      <c r="C19" s="214"/>
      <c r="D19" s="214"/>
      <c r="E19" s="214"/>
      <c r="F19" s="215"/>
      <c r="G19" s="3"/>
    </row>
    <row r="20" spans="1:7" s="7" customFormat="1" ht="15.75" customHeight="1">
      <c r="A20" s="216" t="s">
        <v>110</v>
      </c>
      <c r="B20" s="217"/>
      <c r="C20" s="217"/>
      <c r="D20" s="218"/>
      <c r="E20" s="107" t="s">
        <v>111</v>
      </c>
      <c r="F20" s="108" t="s">
        <v>1</v>
      </c>
      <c r="G20" s="9"/>
    </row>
    <row r="21" spans="1:7" s="1" customFormat="1" ht="15.75" customHeight="1">
      <c r="A21" s="127" t="str">
        <f>A65</f>
        <v>1. MÃO-DE-OBRA</v>
      </c>
      <c r="B21" s="128"/>
      <c r="C21" s="129"/>
      <c r="D21" s="129"/>
      <c r="E21" s="130">
        <f>+F152</f>
        <v>0</v>
      </c>
      <c r="F21" s="149">
        <f>IFERROR(E21/$E$47,0)</f>
        <v>0</v>
      </c>
      <c r="G21" s="3"/>
    </row>
    <row r="22" spans="1:7" s="1" customFormat="1" ht="15.75" customHeight="1">
      <c r="A22" s="103" t="str">
        <f>A66</f>
        <v>1.1. Coletor Turno Integral Dia</v>
      </c>
      <c r="B22" s="104"/>
      <c r="C22" s="105"/>
      <c r="D22" s="105"/>
      <c r="E22" s="106">
        <f>F74</f>
        <v>0</v>
      </c>
      <c r="F22" s="150">
        <f>IFERROR(E22/$E$47,0)</f>
        <v>0</v>
      </c>
      <c r="G22" s="3"/>
    </row>
    <row r="23" spans="1:7" s="1" customFormat="1" ht="15.75" customHeight="1">
      <c r="A23" s="103" t="str">
        <f>A76</f>
        <v>1.2. Coletor Turno Parcial Dia</v>
      </c>
      <c r="B23" s="104"/>
      <c r="C23" s="105"/>
      <c r="D23" s="105"/>
      <c r="E23" s="106">
        <f>F84</f>
        <v>0</v>
      </c>
      <c r="F23" s="150">
        <f t="shared" ref="F23:F28" si="0">IFERROR(E23/$E$47,0)</f>
        <v>0</v>
      </c>
      <c r="G23" s="3"/>
    </row>
    <row r="24" spans="1:7" s="1" customFormat="1" ht="15.75" customHeight="1">
      <c r="A24" s="103" t="str">
        <f>A86</f>
        <v>1.3. Motorista Turno Integral Dia</v>
      </c>
      <c r="B24" s="104"/>
      <c r="C24" s="105"/>
      <c r="D24" s="105"/>
      <c r="E24" s="106">
        <f>F108</f>
        <v>0</v>
      </c>
      <c r="F24" s="150">
        <f t="shared" si="0"/>
        <v>0</v>
      </c>
      <c r="G24" s="3"/>
    </row>
    <row r="25" spans="1:7" s="1" customFormat="1" ht="15.75" customHeight="1">
      <c r="A25" s="103" t="str">
        <f>A98</f>
        <v>1.4. Motorista Turno Parcial Dia</v>
      </c>
      <c r="B25" s="104"/>
      <c r="C25" s="105"/>
      <c r="D25" s="105"/>
      <c r="E25" s="106">
        <f>F108</f>
        <v>0</v>
      </c>
      <c r="F25" s="150">
        <f t="shared" si="0"/>
        <v>0</v>
      </c>
      <c r="G25" s="3"/>
    </row>
    <row r="26" spans="1:7" s="1" customFormat="1" ht="15.75" customHeight="1">
      <c r="A26" s="103" t="str">
        <f>A110</f>
        <v>1.5. Vale Transporte</v>
      </c>
      <c r="B26" s="104"/>
      <c r="C26" s="105"/>
      <c r="D26" s="105"/>
      <c r="E26" s="106">
        <f>F118</f>
        <v>0</v>
      </c>
      <c r="F26" s="150">
        <f t="shared" si="0"/>
        <v>0</v>
      </c>
      <c r="G26" s="3"/>
    </row>
    <row r="27" spans="1:7" s="1" customFormat="1" ht="15.75" customHeight="1">
      <c r="A27" s="103" t="str">
        <f>A120</f>
        <v>1.6. Auxílio Alimentação (diário)</v>
      </c>
      <c r="B27" s="104"/>
      <c r="C27" s="105"/>
      <c r="D27" s="105"/>
      <c r="E27" s="106">
        <f>F126</f>
        <v>0</v>
      </c>
      <c r="F27" s="150">
        <f t="shared" si="0"/>
        <v>0</v>
      </c>
      <c r="G27" s="3"/>
    </row>
    <row r="28" spans="1:7" s="1" customFormat="1" ht="15.75" customHeight="1">
      <c r="A28" s="103" t="str">
        <f>A128</f>
        <v>1.7. Auxílio Refeição (diário)</v>
      </c>
      <c r="B28" s="104"/>
      <c r="C28" s="105"/>
      <c r="D28" s="105"/>
      <c r="E28" s="106">
        <f>F134</f>
        <v>0</v>
      </c>
      <c r="F28" s="150">
        <f t="shared" si="0"/>
        <v>0</v>
      </c>
      <c r="G28" s="3"/>
    </row>
    <row r="29" spans="1:7" s="1" customFormat="1" ht="15.75" customHeight="1">
      <c r="A29" s="103" t="str">
        <f>A136</f>
        <v>1.8. Auxílio Alimentação (mensal)</v>
      </c>
      <c r="B29" s="104"/>
      <c r="C29" s="105"/>
      <c r="D29" s="105"/>
      <c r="E29" s="106">
        <f>F142</f>
        <v>0</v>
      </c>
      <c r="F29" s="150">
        <f t="shared" ref="F29:F39" si="1">IFERROR(E29/$E$47,0)</f>
        <v>0</v>
      </c>
      <c r="G29" s="3"/>
    </row>
    <row r="30" spans="1:7" s="7" customFormat="1" ht="15.75" customHeight="1">
      <c r="A30" s="103" t="str">
        <f>A144</f>
        <v>1.9. Auxílio Lanche (diário)</v>
      </c>
      <c r="B30" s="104"/>
      <c r="C30" s="105"/>
      <c r="D30" s="105"/>
      <c r="E30" s="106">
        <f>F150</f>
        <v>0</v>
      </c>
      <c r="F30" s="150">
        <f t="shared" si="1"/>
        <v>0</v>
      </c>
      <c r="G30" s="9"/>
    </row>
    <row r="31" spans="1:7" s="7" customFormat="1" ht="15.75" customHeight="1">
      <c r="A31" s="208" t="str">
        <f>A154</f>
        <v>2. UNIFORMES E EQUIPAMENTOS DE PROTEÇÃO INDIVIDUAL</v>
      </c>
      <c r="B31" s="209"/>
      <c r="C31" s="209"/>
      <c r="D31" s="129"/>
      <c r="E31" s="130">
        <f>+F177</f>
        <v>0</v>
      </c>
      <c r="F31" s="149">
        <f t="shared" si="1"/>
        <v>0</v>
      </c>
      <c r="G31" s="9"/>
    </row>
    <row r="32" spans="1:7" s="1" customFormat="1" ht="15.75" customHeight="1">
      <c r="A32" s="151" t="str">
        <f>A179</f>
        <v>3. VEÍCULOS E EQUIPAMENTOS</v>
      </c>
      <c r="B32" s="152"/>
      <c r="C32" s="129"/>
      <c r="D32" s="129"/>
      <c r="E32" s="130">
        <f>+F279</f>
        <v>0</v>
      </c>
      <c r="F32" s="149">
        <f t="shared" si="1"/>
        <v>0</v>
      </c>
      <c r="G32" s="3"/>
    </row>
    <row r="33" spans="1:7" s="1" customFormat="1" ht="15.75" customHeight="1">
      <c r="A33" s="153" t="str">
        <f>A180</f>
        <v>3.1. Veículo ______________  m³</v>
      </c>
      <c r="B33" s="154"/>
      <c r="C33" s="105"/>
      <c r="D33" s="105"/>
      <c r="E33" s="106">
        <f>SUM(E34:E39)</f>
        <v>0</v>
      </c>
      <c r="F33" s="150">
        <f t="shared" si="1"/>
        <v>0</v>
      </c>
      <c r="G33" s="3"/>
    </row>
    <row r="34" spans="1:7" s="1" customFormat="1" ht="15.75" customHeight="1">
      <c r="A34" s="153" t="str">
        <f>A181</f>
        <v>3.1.1. Depreciação</v>
      </c>
      <c r="B34" s="154"/>
      <c r="C34" s="105"/>
      <c r="D34" s="105"/>
      <c r="E34" s="106">
        <f>F195</f>
        <v>0</v>
      </c>
      <c r="F34" s="150">
        <f t="shared" si="1"/>
        <v>0</v>
      </c>
      <c r="G34" s="3"/>
    </row>
    <row r="35" spans="1:7" s="1" customFormat="1" ht="15.75" customHeight="1">
      <c r="A35" s="153" t="str">
        <f>A197</f>
        <v>3.1.2. Remuneração do Capital</v>
      </c>
      <c r="B35" s="154"/>
      <c r="C35" s="105"/>
      <c r="D35" s="105"/>
      <c r="E35" s="106">
        <f>F211</f>
        <v>0</v>
      </c>
      <c r="F35" s="150">
        <f t="shared" si="1"/>
        <v>0</v>
      </c>
      <c r="G35" s="3"/>
    </row>
    <row r="36" spans="1:7" s="1" customFormat="1" ht="15.75" customHeight="1">
      <c r="A36" s="153" t="str">
        <f>A213</f>
        <v>3.1.3. Impostos e Seguros</v>
      </c>
      <c r="B36" s="154"/>
      <c r="C36" s="105"/>
      <c r="D36" s="105"/>
      <c r="E36" s="106">
        <f>F219</f>
        <v>0</v>
      </c>
      <c r="F36" s="150">
        <f t="shared" si="1"/>
        <v>0</v>
      </c>
      <c r="G36" s="3"/>
    </row>
    <row r="37" spans="1:7" s="1" customFormat="1" ht="15.75" customHeight="1">
      <c r="A37" s="153" t="str">
        <f>A221</f>
        <v>3.1.4. Consumos</v>
      </c>
      <c r="B37" s="154"/>
      <c r="C37" s="105"/>
      <c r="D37" s="105"/>
      <c r="E37" s="106">
        <f>F236</f>
        <v>0</v>
      </c>
      <c r="F37" s="150">
        <f t="shared" si="1"/>
        <v>0</v>
      </c>
      <c r="G37" s="3"/>
    </row>
    <row r="38" spans="1:7" s="1" customFormat="1" ht="15.75" customHeight="1">
      <c r="A38" s="153" t="str">
        <f>A238</f>
        <v>3.1.5. Manutenção</v>
      </c>
      <c r="B38" s="154"/>
      <c r="C38" s="105"/>
      <c r="D38" s="105"/>
      <c r="E38" s="106">
        <f>F241</f>
        <v>0</v>
      </c>
      <c r="F38" s="150">
        <f t="shared" si="1"/>
        <v>0</v>
      </c>
      <c r="G38" s="3"/>
    </row>
    <row r="39" spans="1:7" s="7" customFormat="1" ht="15.75" customHeight="1">
      <c r="A39" s="153" t="str">
        <f>A243</f>
        <v>3.1.6. Pneus</v>
      </c>
      <c r="B39" s="154"/>
      <c r="C39" s="105"/>
      <c r="D39" s="105"/>
      <c r="E39" s="106">
        <f>F250</f>
        <v>0</v>
      </c>
      <c r="F39" s="150">
        <f t="shared" si="1"/>
        <v>0</v>
      </c>
      <c r="G39" s="9"/>
    </row>
    <row r="40" spans="1:7" s="7" customFormat="1" ht="15.75" customHeight="1">
      <c r="A40" s="153" t="str">
        <f>A252</f>
        <v>3.2 Custo de aquisição do contêiner</v>
      </c>
      <c r="B40" s="154"/>
      <c r="C40" s="105"/>
      <c r="D40" s="105"/>
      <c r="E40" s="106">
        <f>SUM(E41:E43)</f>
        <v>0</v>
      </c>
      <c r="F40" s="150">
        <f t="shared" ref="F40:F43" si="2">IFERROR(E40/$E$47,0)</f>
        <v>0</v>
      </c>
      <c r="G40" s="9"/>
    </row>
    <row r="41" spans="1:7" s="7" customFormat="1" ht="15.75" customHeight="1">
      <c r="A41" s="153" t="str">
        <f>A253</f>
        <v>3.2.1. Depreciação</v>
      </c>
      <c r="B41" s="154"/>
      <c r="C41" s="105"/>
      <c r="D41" s="105"/>
      <c r="E41" s="106">
        <f>F261</f>
        <v>0</v>
      </c>
      <c r="F41" s="150">
        <f t="shared" si="2"/>
        <v>0</v>
      </c>
      <c r="G41" s="9"/>
    </row>
    <row r="42" spans="1:7" s="7" customFormat="1" ht="15.75" customHeight="1">
      <c r="A42" s="153" t="str">
        <f>A263</f>
        <v>3.2.2. Remuneração do Capital</v>
      </c>
      <c r="B42" s="154"/>
      <c r="C42" s="105"/>
      <c r="D42" s="105"/>
      <c r="E42" s="106">
        <f>F272</f>
        <v>0</v>
      </c>
      <c r="F42" s="150">
        <f t="shared" si="2"/>
        <v>0</v>
      </c>
      <c r="G42" s="9"/>
    </row>
    <row r="43" spans="1:7" s="7" customFormat="1" ht="15.75" customHeight="1">
      <c r="A43" s="153" t="str">
        <f>A274</f>
        <v>3.2.3 Manutenção e Higienização</v>
      </c>
      <c r="B43" s="154"/>
      <c r="C43" s="105"/>
      <c r="D43" s="105"/>
      <c r="E43" s="106">
        <f>F277</f>
        <v>0</v>
      </c>
      <c r="F43" s="150">
        <f t="shared" si="2"/>
        <v>0</v>
      </c>
      <c r="G43" s="9"/>
    </row>
    <row r="44" spans="1:7" s="7" customFormat="1" ht="15.75" customHeight="1">
      <c r="A44" s="151" t="str">
        <f>A281</f>
        <v>4. FERRAMENTAS E MATERIAIS DE CONSUMO</v>
      </c>
      <c r="B44" s="152"/>
      <c r="C44" s="129"/>
      <c r="D44" s="129"/>
      <c r="E44" s="130">
        <f>+F289</f>
        <v>0</v>
      </c>
      <c r="F44" s="149">
        <f>IFERROR(E44/$E$47,0)</f>
        <v>0</v>
      </c>
      <c r="G44" s="9"/>
    </row>
    <row r="45" spans="1:7" s="7" customFormat="1" ht="15.75" customHeight="1">
      <c r="A45" s="151" t="str">
        <f>A291</f>
        <v>5. MONITORAMENTO DA FROTA</v>
      </c>
      <c r="B45" s="152"/>
      <c r="C45" s="129"/>
      <c r="D45" s="129"/>
      <c r="E45" s="130">
        <f>+F299</f>
        <v>0</v>
      </c>
      <c r="F45" s="149">
        <f>IFERROR(E45/$E$47,0)</f>
        <v>0</v>
      </c>
      <c r="G45" s="9"/>
    </row>
    <row r="46" spans="1:7" s="1" customFormat="1" ht="15.75" customHeight="1" thickBot="1">
      <c r="A46" s="151" t="str">
        <f>A303</f>
        <v>6. Benefícios e Despesas Indiretas - BDI</v>
      </c>
      <c r="B46" s="152"/>
      <c r="C46" s="129"/>
      <c r="D46" s="129"/>
      <c r="E46" s="155">
        <f>+F309</f>
        <v>0</v>
      </c>
      <c r="F46" s="149">
        <f>IFERROR(E46/$E$47,0)</f>
        <v>0</v>
      </c>
      <c r="G46" s="3"/>
    </row>
    <row r="47" spans="1:7" ht="13.5" thickBot="1">
      <c r="A47" s="156" t="s">
        <v>93</v>
      </c>
      <c r="B47" s="157"/>
      <c r="C47" s="158"/>
      <c r="D47" s="158"/>
      <c r="E47" s="159">
        <f>E21+E31+E32+E44+E45+E46</f>
        <v>0</v>
      </c>
      <c r="F47" s="160">
        <f>F21+F31+F32+F44+F45+F46</f>
        <v>0</v>
      </c>
    </row>
    <row r="48" spans="1:7">
      <c r="A48" s="8"/>
      <c r="B48" s="8"/>
      <c r="C48" s="8"/>
      <c r="D48" s="22"/>
      <c r="E48" s="22"/>
      <c r="F48" s="22"/>
    </row>
    <row r="49" spans="1:7" s="1" customFormat="1" ht="15" customHeight="1" thickBot="1">
      <c r="A49" s="8"/>
      <c r="B49" s="8"/>
      <c r="C49" s="8"/>
      <c r="D49" s="22"/>
      <c r="E49" s="22"/>
      <c r="F49" s="22"/>
      <c r="G49" s="3"/>
    </row>
    <row r="50" spans="1:7" s="1" customFormat="1" ht="15" customHeight="1" thickBot="1">
      <c r="A50" s="213" t="s">
        <v>112</v>
      </c>
      <c r="B50" s="214"/>
      <c r="C50" s="214"/>
      <c r="D50" s="214"/>
      <c r="E50" s="215"/>
      <c r="F50" s="22"/>
      <c r="G50" s="3"/>
    </row>
    <row r="51" spans="1:7" s="1" customFormat="1" ht="15" customHeight="1" thickBot="1">
      <c r="A51" s="210" t="s">
        <v>113</v>
      </c>
      <c r="B51" s="211"/>
      <c r="C51" s="211"/>
      <c r="D51" s="212"/>
      <c r="E51" s="109" t="s">
        <v>114</v>
      </c>
      <c r="F51" s="22"/>
      <c r="G51" s="3"/>
    </row>
    <row r="52" spans="1:7" s="1" customFormat="1" ht="15" customHeight="1">
      <c r="A52" s="110" t="str">
        <f>+A66</f>
        <v>1.1. Coletor Turno Integral Dia</v>
      </c>
      <c r="B52" s="111"/>
      <c r="C52" s="111"/>
      <c r="D52" s="112"/>
      <c r="E52" s="113"/>
      <c r="F52" s="22"/>
      <c r="G52" s="3"/>
    </row>
    <row r="53" spans="1:7" s="1" customFormat="1" ht="15" customHeight="1">
      <c r="A53" s="103" t="str">
        <f>+A76</f>
        <v>1.2. Coletor Turno Parcial Dia</v>
      </c>
      <c r="B53" s="105"/>
      <c r="C53" s="105"/>
      <c r="D53" s="114"/>
      <c r="E53" s="115"/>
      <c r="F53" s="22"/>
      <c r="G53" s="3"/>
    </row>
    <row r="54" spans="1:7" s="1" customFormat="1" ht="15" customHeight="1">
      <c r="A54" s="103" t="str">
        <f>+A86</f>
        <v>1.3. Motorista Turno Integral Dia</v>
      </c>
      <c r="B54" s="105"/>
      <c r="C54" s="105"/>
      <c r="D54" s="167"/>
      <c r="E54" s="115"/>
      <c r="F54" s="22"/>
      <c r="G54" s="3"/>
    </row>
    <row r="55" spans="1:7" s="1" customFormat="1" ht="15" customHeight="1">
      <c r="A55" s="103" t="str">
        <f>+A98</f>
        <v>1.4. Motorista Turno Parcial Dia</v>
      </c>
      <c r="B55" s="105"/>
      <c r="C55" s="105"/>
      <c r="D55" s="167"/>
      <c r="E55" s="115"/>
      <c r="F55" s="22"/>
      <c r="G55" s="3"/>
    </row>
    <row r="56" spans="1:7" s="1" customFormat="1" ht="15" customHeight="1" thickBot="1">
      <c r="A56" s="116" t="s">
        <v>43</v>
      </c>
      <c r="B56" s="117"/>
      <c r="C56" s="117"/>
      <c r="D56" s="118"/>
      <c r="E56" s="119"/>
      <c r="F56" s="22"/>
      <c r="G56" s="3"/>
    </row>
    <row r="57" spans="1:7" s="1" customFormat="1" ht="15" customHeight="1" thickBot="1">
      <c r="A57" s="120"/>
      <c r="B57" s="121"/>
      <c r="C57" s="122"/>
      <c r="D57" s="122"/>
      <c r="E57" s="123"/>
      <c r="F57" s="22"/>
      <c r="G57" s="3"/>
    </row>
    <row r="58" spans="1:7" s="1" customFormat="1" ht="15" customHeight="1">
      <c r="A58" s="205" t="s">
        <v>115</v>
      </c>
      <c r="B58" s="206"/>
      <c r="C58" s="206"/>
      <c r="D58" s="207"/>
      <c r="E58" s="109" t="s">
        <v>114</v>
      </c>
      <c r="F58" s="8"/>
      <c r="G58" s="3"/>
    </row>
    <row r="59" spans="1:7" s="1" customFormat="1" ht="15" customHeight="1" thickBot="1">
      <c r="A59" s="145" t="str">
        <f>+A180</f>
        <v>3.1. Veículo ______________  m³</v>
      </c>
      <c r="B59" s="146"/>
      <c r="C59" s="146"/>
      <c r="D59" s="147"/>
      <c r="E59" s="148"/>
      <c r="F59" s="8"/>
      <c r="G59" s="3"/>
    </row>
    <row r="60" spans="1:7" s="1" customFormat="1">
      <c r="A60" s="23"/>
      <c r="B60" s="23"/>
      <c r="C60" s="23"/>
      <c r="D60" s="12"/>
      <c r="E60" s="24"/>
      <c r="F60" s="8"/>
      <c r="G60" s="3"/>
    </row>
    <row r="61" spans="1:7" s="7" customFormat="1" ht="15.75" customHeight="1" thickBot="1">
      <c r="A61" s="23"/>
      <c r="B61" s="23"/>
      <c r="C61" s="23"/>
      <c r="D61" s="12"/>
      <c r="E61" s="25"/>
      <c r="F61" s="8"/>
      <c r="G61" s="9"/>
    </row>
    <row r="62" spans="1:7" s="1" customFormat="1" ht="15.75" customHeight="1" thickBot="1">
      <c r="A62" s="26" t="s">
        <v>134</v>
      </c>
      <c r="B62" s="90"/>
      <c r="C62" s="27"/>
      <c r="D62" s="28"/>
      <c r="E62" s="29"/>
      <c r="F62" s="30"/>
      <c r="G62" s="3"/>
    </row>
    <row r="63" spans="1:7" s="1" customFormat="1" ht="15.75" customHeight="1" thickBot="1">
      <c r="A63" s="26" t="s">
        <v>135</v>
      </c>
      <c r="B63" s="90"/>
      <c r="C63" s="27"/>
      <c r="D63" s="28"/>
      <c r="E63" s="29"/>
      <c r="F63" s="30"/>
      <c r="G63" s="3"/>
    </row>
    <row r="64" spans="1:7" ht="13.15" customHeight="1">
      <c r="A64" s="23"/>
      <c r="B64" s="23"/>
      <c r="C64" s="23"/>
      <c r="D64" s="12"/>
      <c r="E64" s="25"/>
      <c r="F64" s="8"/>
    </row>
    <row r="65" spans="1:7" ht="13.9" customHeight="1">
      <c r="A65" s="30" t="s">
        <v>116</v>
      </c>
      <c r="B65" s="8"/>
      <c r="C65" s="8"/>
      <c r="D65" s="22"/>
      <c r="E65" s="22"/>
      <c r="F65" s="22"/>
    </row>
    <row r="66" spans="1:7" ht="13.9" customHeight="1" thickBot="1">
      <c r="A66" s="8" t="s">
        <v>136</v>
      </c>
      <c r="B66" s="8"/>
      <c r="C66" s="8"/>
      <c r="D66" s="22"/>
      <c r="E66" s="22"/>
      <c r="F66" s="22"/>
    </row>
    <row r="67" spans="1:7" ht="13.15" customHeight="1" thickBot="1">
      <c r="A67" s="31" t="s">
        <v>117</v>
      </c>
      <c r="B67" s="32" t="s">
        <v>118</v>
      </c>
      <c r="C67" s="32" t="s">
        <v>114</v>
      </c>
      <c r="D67" s="33" t="s">
        <v>119</v>
      </c>
      <c r="E67" s="33" t="s">
        <v>120</v>
      </c>
      <c r="F67" s="34" t="s">
        <v>121</v>
      </c>
    </row>
    <row r="68" spans="1:7">
      <c r="A68" s="35" t="s">
        <v>80</v>
      </c>
      <c r="B68" s="36" t="s">
        <v>6</v>
      </c>
      <c r="C68" s="36"/>
      <c r="D68" s="95"/>
      <c r="E68" s="96">
        <f>C68*D68</f>
        <v>0</v>
      </c>
      <c r="F68" s="22"/>
    </row>
    <row r="69" spans="1:7">
      <c r="A69" s="38" t="s">
        <v>0</v>
      </c>
      <c r="B69" s="39" t="s">
        <v>1</v>
      </c>
      <c r="C69" s="39"/>
      <c r="D69" s="97">
        <f>SUM(E68:E68)</f>
        <v>0</v>
      </c>
      <c r="E69" s="98">
        <f>C69*D69/100</f>
        <v>0</v>
      </c>
      <c r="F69" s="22"/>
    </row>
    <row r="70" spans="1:7">
      <c r="A70" s="42" t="s">
        <v>2</v>
      </c>
      <c r="B70" s="43"/>
      <c r="C70" s="43"/>
      <c r="D70" s="44"/>
      <c r="E70" s="45">
        <f>SUM(E68:E69)</f>
        <v>0</v>
      </c>
      <c r="F70" s="22"/>
    </row>
    <row r="71" spans="1:7">
      <c r="A71" s="134" t="s">
        <v>3</v>
      </c>
      <c r="B71" s="39" t="s">
        <v>1</v>
      </c>
      <c r="C71" s="41"/>
      <c r="D71" s="98">
        <f>E70</f>
        <v>0</v>
      </c>
      <c r="E71" s="98">
        <f>D71*C71/100</f>
        <v>0</v>
      </c>
      <c r="F71" s="22"/>
    </row>
    <row r="72" spans="1:7">
      <c r="A72" s="42" t="s">
        <v>55</v>
      </c>
      <c r="B72" s="43"/>
      <c r="C72" s="43"/>
      <c r="D72" s="44"/>
      <c r="E72" s="45">
        <f>E70+E71</f>
        <v>0</v>
      </c>
      <c r="F72" s="22"/>
      <c r="G72" s="3"/>
    </row>
    <row r="73" spans="1:7" ht="13.9" customHeight="1" thickBot="1">
      <c r="A73" s="38" t="s">
        <v>4</v>
      </c>
      <c r="B73" s="39" t="s">
        <v>5</v>
      </c>
      <c r="C73" s="80"/>
      <c r="D73" s="98">
        <f>E72</f>
        <v>0</v>
      </c>
      <c r="E73" s="98">
        <f>C73*D73</f>
        <v>0</v>
      </c>
      <c r="F73" s="22"/>
      <c r="G73" s="3"/>
    </row>
    <row r="74" spans="1:7" ht="11.25" customHeight="1" thickBot="1">
      <c r="A74" s="8"/>
      <c r="B74" s="8"/>
      <c r="C74" s="8"/>
      <c r="D74" s="46" t="s">
        <v>74</v>
      </c>
      <c r="E74" s="47"/>
      <c r="F74" s="91">
        <f>E73*E74</f>
        <v>0</v>
      </c>
    </row>
    <row r="75" spans="1:7" ht="11.25" customHeight="1">
      <c r="A75" s="8"/>
      <c r="B75" s="8"/>
      <c r="C75" s="8"/>
      <c r="D75" s="46"/>
      <c r="E75" s="23"/>
      <c r="F75" s="168"/>
    </row>
    <row r="76" spans="1:7" ht="11.25" customHeight="1" thickBot="1">
      <c r="A76" s="8" t="s">
        <v>137</v>
      </c>
      <c r="B76" s="8"/>
      <c r="C76" s="8"/>
      <c r="D76" s="22"/>
      <c r="E76" s="22"/>
      <c r="F76" s="22"/>
    </row>
    <row r="77" spans="1:7" ht="11.25" customHeight="1" thickBot="1">
      <c r="A77" s="31" t="s">
        <v>117</v>
      </c>
      <c r="B77" s="32" t="s">
        <v>118</v>
      </c>
      <c r="C77" s="32" t="s">
        <v>114</v>
      </c>
      <c r="D77" s="33" t="s">
        <v>119</v>
      </c>
      <c r="E77" s="33" t="s">
        <v>120</v>
      </c>
      <c r="F77" s="34" t="s">
        <v>121</v>
      </c>
    </row>
    <row r="78" spans="1:7" ht="11.25" customHeight="1">
      <c r="A78" s="35" t="s">
        <v>80</v>
      </c>
      <c r="B78" s="36" t="s">
        <v>6</v>
      </c>
      <c r="C78" s="36"/>
      <c r="D78" s="95"/>
      <c r="E78" s="96">
        <f>C78*D78</f>
        <v>0</v>
      </c>
      <c r="F78" s="22"/>
    </row>
    <row r="79" spans="1:7" ht="11.25" customHeight="1">
      <c r="A79" s="38" t="s">
        <v>0</v>
      </c>
      <c r="B79" s="39" t="s">
        <v>1</v>
      </c>
      <c r="C79" s="39"/>
      <c r="D79" s="97">
        <f>SUM(E78:E78)</f>
        <v>0</v>
      </c>
      <c r="E79" s="98">
        <f>C79*D79/100</f>
        <v>0</v>
      </c>
      <c r="F79" s="22"/>
    </row>
    <row r="80" spans="1:7" ht="11.25" customHeight="1">
      <c r="A80" s="42" t="s">
        <v>2</v>
      </c>
      <c r="B80" s="43"/>
      <c r="C80" s="43"/>
      <c r="D80" s="44"/>
      <c r="E80" s="45">
        <f>SUM(E78:E79)</f>
        <v>0</v>
      </c>
      <c r="F80" s="22"/>
    </row>
    <row r="81" spans="1:7" ht="11.25" customHeight="1">
      <c r="A81" s="134" t="s">
        <v>3</v>
      </c>
      <c r="B81" s="39" t="s">
        <v>1</v>
      </c>
      <c r="C81" s="41"/>
      <c r="D81" s="98">
        <f>E80</f>
        <v>0</v>
      </c>
      <c r="E81" s="98">
        <f>D81*C81/100</f>
        <v>0</v>
      </c>
      <c r="F81" s="22"/>
    </row>
    <row r="82" spans="1:7" ht="11.25" customHeight="1">
      <c r="A82" s="42" t="s">
        <v>55</v>
      </c>
      <c r="B82" s="43"/>
      <c r="C82" s="43"/>
      <c r="D82" s="44"/>
      <c r="E82" s="45">
        <f>E80+E81</f>
        <v>0</v>
      </c>
      <c r="F82" s="22"/>
    </row>
    <row r="83" spans="1:7" ht="11.25" customHeight="1" thickBot="1">
      <c r="A83" s="38" t="s">
        <v>4</v>
      </c>
      <c r="B83" s="39" t="s">
        <v>5</v>
      </c>
      <c r="C83" s="80"/>
      <c r="D83" s="98">
        <f>E82</f>
        <v>0</v>
      </c>
      <c r="E83" s="98">
        <f>C83*D83</f>
        <v>0</v>
      </c>
      <c r="F83" s="22"/>
    </row>
    <row r="84" spans="1:7" ht="11.25" customHeight="1" thickBot="1">
      <c r="A84" s="8"/>
      <c r="B84" s="8"/>
      <c r="C84" s="8"/>
      <c r="D84" s="46" t="s">
        <v>74</v>
      </c>
      <c r="E84" s="47"/>
      <c r="F84" s="91">
        <f>E83*E84</f>
        <v>0</v>
      </c>
    </row>
    <row r="85" spans="1:7">
      <c r="A85" s="8"/>
      <c r="B85" s="8"/>
      <c r="C85" s="8"/>
      <c r="D85" s="22"/>
      <c r="E85" s="22"/>
      <c r="F85" s="22"/>
    </row>
    <row r="86" spans="1:7" s="8" customFormat="1" ht="13.15" customHeight="1" thickBot="1">
      <c r="A86" s="8" t="s">
        <v>138</v>
      </c>
      <c r="D86" s="22"/>
      <c r="E86" s="22"/>
      <c r="F86" s="22"/>
      <c r="G86" s="6"/>
    </row>
    <row r="87" spans="1:7" ht="13.5" thickBot="1">
      <c r="A87" s="31" t="s">
        <v>117</v>
      </c>
      <c r="B87" s="32" t="s">
        <v>118</v>
      </c>
      <c r="C87" s="32" t="s">
        <v>114</v>
      </c>
      <c r="D87" s="33" t="s">
        <v>119</v>
      </c>
      <c r="E87" s="33" t="s">
        <v>120</v>
      </c>
      <c r="F87" s="34" t="s">
        <v>121</v>
      </c>
    </row>
    <row r="88" spans="1:7">
      <c r="A88" s="35" t="s">
        <v>100</v>
      </c>
      <c r="B88" s="36" t="s">
        <v>6</v>
      </c>
      <c r="C88" s="36"/>
      <c r="D88" s="95"/>
      <c r="E88" s="96">
        <f>C88*D88</f>
        <v>0</v>
      </c>
      <c r="F88" s="22"/>
    </row>
    <row r="89" spans="1:7">
      <c r="A89" s="35" t="s">
        <v>101</v>
      </c>
      <c r="B89" s="36" t="s">
        <v>6</v>
      </c>
      <c r="C89" s="36"/>
      <c r="D89" s="95"/>
      <c r="E89" s="37"/>
      <c r="F89" s="22"/>
    </row>
    <row r="90" spans="1:7">
      <c r="A90" s="38" t="s">
        <v>81</v>
      </c>
      <c r="B90" s="39"/>
      <c r="C90" s="63"/>
      <c r="D90" s="40"/>
      <c r="E90" s="40"/>
      <c r="F90" s="22"/>
    </row>
    <row r="91" spans="1:7" s="7" customFormat="1">
      <c r="A91" s="38" t="s">
        <v>0</v>
      </c>
      <c r="B91" s="39" t="s">
        <v>1</v>
      </c>
      <c r="C91" s="80"/>
      <c r="D91" s="97">
        <f>IF(C90=2,SUM(E88:E89),IF(C90=1,(SUM(E88:E89))*D89/D88,0))</f>
        <v>0</v>
      </c>
      <c r="E91" s="98">
        <f>C91*D91/100</f>
        <v>0</v>
      </c>
      <c r="F91" s="22"/>
      <c r="G91" s="9"/>
    </row>
    <row r="92" spans="1:7">
      <c r="A92" s="48" t="s">
        <v>2</v>
      </c>
      <c r="B92" s="43"/>
      <c r="C92" s="43"/>
      <c r="D92" s="44"/>
      <c r="E92" s="99">
        <f>SUM(E88:E91)</f>
        <v>0</v>
      </c>
      <c r="F92" s="50"/>
    </row>
    <row r="93" spans="1:7" s="7" customFormat="1">
      <c r="A93" s="134" t="s">
        <v>3</v>
      </c>
      <c r="B93" s="39" t="s">
        <v>1</v>
      </c>
      <c r="C93" s="41"/>
      <c r="D93" s="98">
        <f>E92</f>
        <v>0</v>
      </c>
      <c r="E93" s="98">
        <f>D93*C93/100</f>
        <v>0</v>
      </c>
      <c r="F93" s="22"/>
      <c r="G93" s="9"/>
    </row>
    <row r="94" spans="1:7">
      <c r="A94" s="48" t="s">
        <v>95</v>
      </c>
      <c r="B94" s="51"/>
      <c r="C94" s="51"/>
      <c r="D94" s="52"/>
      <c r="E94" s="99">
        <f>E92+E93</f>
        <v>0</v>
      </c>
      <c r="F94" s="50"/>
    </row>
    <row r="95" spans="1:7" ht="13.5" thickBot="1">
      <c r="A95" s="38" t="s">
        <v>4</v>
      </c>
      <c r="B95" s="39" t="s">
        <v>5</v>
      </c>
      <c r="C95" s="80"/>
      <c r="D95" s="98">
        <f>E94</f>
        <v>0</v>
      </c>
      <c r="E95" s="98">
        <f>C95*D95</f>
        <v>0</v>
      </c>
      <c r="F95" s="22"/>
    </row>
    <row r="96" spans="1:7" ht="11.25" customHeight="1" thickBot="1">
      <c r="A96" s="8"/>
      <c r="B96" s="8"/>
      <c r="C96" s="8"/>
      <c r="D96" s="46" t="s">
        <v>74</v>
      </c>
      <c r="E96" s="47"/>
      <c r="F96" s="91">
        <f>E95*E96</f>
        <v>0</v>
      </c>
      <c r="G96" s="5"/>
    </row>
    <row r="97" spans="1:7" ht="11.25" customHeight="1">
      <c r="A97" s="8"/>
      <c r="B97" s="8"/>
      <c r="C97" s="8"/>
      <c r="D97" s="46"/>
      <c r="E97" s="23"/>
      <c r="F97" s="168"/>
      <c r="G97" s="5"/>
    </row>
    <row r="98" spans="1:7" ht="11.25" customHeight="1" thickBot="1">
      <c r="A98" s="8" t="s">
        <v>139</v>
      </c>
      <c r="B98" s="8"/>
      <c r="C98" s="8"/>
      <c r="D98" s="22"/>
      <c r="E98" s="22"/>
      <c r="F98" s="22"/>
      <c r="G98" s="5"/>
    </row>
    <row r="99" spans="1:7" ht="11.25" customHeight="1" thickBot="1">
      <c r="A99" s="31" t="s">
        <v>117</v>
      </c>
      <c r="B99" s="32" t="s">
        <v>118</v>
      </c>
      <c r="C99" s="32" t="s">
        <v>114</v>
      </c>
      <c r="D99" s="33" t="s">
        <v>119</v>
      </c>
      <c r="E99" s="33" t="s">
        <v>120</v>
      </c>
      <c r="F99" s="34" t="s">
        <v>121</v>
      </c>
      <c r="G99" s="5"/>
    </row>
    <row r="100" spans="1:7" ht="11.25" customHeight="1">
      <c r="A100" s="35" t="s">
        <v>100</v>
      </c>
      <c r="B100" s="36" t="s">
        <v>6</v>
      </c>
      <c r="C100" s="36"/>
      <c r="D100" s="95"/>
      <c r="E100" s="96">
        <f>C100*D100</f>
        <v>0</v>
      </c>
      <c r="F100" s="22"/>
      <c r="G100" s="5"/>
    </row>
    <row r="101" spans="1:7" ht="11.25" customHeight="1">
      <c r="A101" s="35" t="s">
        <v>101</v>
      </c>
      <c r="B101" s="36" t="s">
        <v>6</v>
      </c>
      <c r="C101" s="36"/>
      <c r="D101" s="95"/>
      <c r="E101" s="37"/>
      <c r="F101" s="22"/>
      <c r="G101" s="5"/>
    </row>
    <row r="102" spans="1:7" ht="11.25" customHeight="1">
      <c r="A102" s="38" t="s">
        <v>81</v>
      </c>
      <c r="B102" s="39"/>
      <c r="C102" s="63"/>
      <c r="D102" s="40"/>
      <c r="E102" s="40"/>
      <c r="F102" s="22"/>
      <c r="G102" s="5"/>
    </row>
    <row r="103" spans="1:7" ht="11.25" customHeight="1">
      <c r="A103" s="38" t="s">
        <v>0</v>
      </c>
      <c r="B103" s="39" t="s">
        <v>1</v>
      </c>
      <c r="C103" s="80"/>
      <c r="D103" s="97">
        <f>IF(C102=2,SUM(E100:E101),IF(C102=1,(SUM(E100:E101))*D101/D100,0))</f>
        <v>0</v>
      </c>
      <c r="E103" s="98">
        <f>C103*D103/100</f>
        <v>0</v>
      </c>
      <c r="F103" s="22"/>
      <c r="G103" s="5"/>
    </row>
    <row r="104" spans="1:7" ht="11.25" customHeight="1">
      <c r="A104" s="48" t="s">
        <v>2</v>
      </c>
      <c r="B104" s="43"/>
      <c r="C104" s="43"/>
      <c r="D104" s="44"/>
      <c r="E104" s="99">
        <f>SUM(E100:E103)</f>
        <v>0</v>
      </c>
      <c r="F104" s="50"/>
      <c r="G104" s="5"/>
    </row>
    <row r="105" spans="1:7" ht="11.25" customHeight="1">
      <c r="A105" s="134" t="s">
        <v>3</v>
      </c>
      <c r="B105" s="39" t="s">
        <v>1</v>
      </c>
      <c r="C105" s="41"/>
      <c r="D105" s="98">
        <f>E104</f>
        <v>0</v>
      </c>
      <c r="E105" s="98">
        <f>D105*C105/100</f>
        <v>0</v>
      </c>
      <c r="F105" s="22"/>
      <c r="G105" s="5"/>
    </row>
    <row r="106" spans="1:7" ht="11.25" customHeight="1">
      <c r="A106" s="48" t="s">
        <v>95</v>
      </c>
      <c r="B106" s="51"/>
      <c r="C106" s="51"/>
      <c r="D106" s="52"/>
      <c r="E106" s="99">
        <f>E104+E105</f>
        <v>0</v>
      </c>
      <c r="F106" s="50"/>
      <c r="G106" s="5"/>
    </row>
    <row r="107" spans="1:7" ht="11.25" customHeight="1" thickBot="1">
      <c r="A107" s="38" t="s">
        <v>4</v>
      </c>
      <c r="B107" s="39" t="s">
        <v>5</v>
      </c>
      <c r="C107" s="80"/>
      <c r="D107" s="98">
        <f>E106</f>
        <v>0</v>
      </c>
      <c r="E107" s="98">
        <f>C107*D107</f>
        <v>0</v>
      </c>
      <c r="F107" s="22"/>
      <c r="G107" s="5"/>
    </row>
    <row r="108" spans="1:7" ht="11.25" customHeight="1" thickBot="1">
      <c r="A108" s="8"/>
      <c r="B108" s="8"/>
      <c r="C108" s="8"/>
      <c r="D108" s="46" t="s">
        <v>74</v>
      </c>
      <c r="E108" s="47"/>
      <c r="F108" s="91">
        <f>E107*E108</f>
        <v>0</v>
      </c>
      <c r="G108" s="5"/>
    </row>
    <row r="109" spans="1:7">
      <c r="A109" s="8"/>
      <c r="B109" s="8"/>
      <c r="C109" s="8"/>
      <c r="D109" s="22"/>
      <c r="E109" s="22"/>
      <c r="F109" s="22"/>
      <c r="G109" s="5"/>
    </row>
    <row r="110" spans="1:7" ht="13.5" thickBot="1">
      <c r="A110" s="8" t="s">
        <v>140</v>
      </c>
      <c r="B110" s="53"/>
      <c r="C110" s="8"/>
      <c r="D110" s="8"/>
      <c r="E110" s="8"/>
      <c r="F110" s="22"/>
      <c r="G110" s="5"/>
    </row>
    <row r="111" spans="1:7" ht="13.5" thickBot="1">
      <c r="A111" s="31" t="s">
        <v>117</v>
      </c>
      <c r="B111" s="32" t="s">
        <v>118</v>
      </c>
      <c r="C111" s="32" t="s">
        <v>114</v>
      </c>
      <c r="D111" s="33" t="s">
        <v>119</v>
      </c>
      <c r="E111" s="33" t="s">
        <v>120</v>
      </c>
      <c r="F111" s="34" t="s">
        <v>121</v>
      </c>
      <c r="G111" s="5"/>
    </row>
    <row r="112" spans="1:7">
      <c r="A112" s="38" t="s">
        <v>57</v>
      </c>
      <c r="B112" s="39" t="s">
        <v>30</v>
      </c>
      <c r="C112" s="54"/>
      <c r="D112" s="133"/>
      <c r="E112" s="40"/>
      <c r="F112" s="22"/>
      <c r="G112" s="5"/>
    </row>
    <row r="113" spans="1:7">
      <c r="A113" s="38" t="s">
        <v>58</v>
      </c>
      <c r="B113" s="39" t="s">
        <v>59</v>
      </c>
      <c r="C113" s="93"/>
      <c r="D113" s="40"/>
      <c r="E113" s="40"/>
      <c r="F113" s="22"/>
      <c r="G113" s="5"/>
    </row>
    <row r="114" spans="1:7">
      <c r="A114" s="134" t="s">
        <v>141</v>
      </c>
      <c r="B114" s="39" t="s">
        <v>7</v>
      </c>
      <c r="C114" s="55"/>
      <c r="D114" s="96"/>
      <c r="E114" s="98">
        <f>IFERROR(C114*D114,"-")</f>
        <v>0</v>
      </c>
      <c r="F114" s="22"/>
      <c r="G114" s="5"/>
    </row>
    <row r="115" spans="1:7">
      <c r="A115" s="169" t="s">
        <v>142</v>
      </c>
      <c r="B115" s="36" t="s">
        <v>7</v>
      </c>
      <c r="C115" s="55"/>
      <c r="D115" s="96"/>
      <c r="E115" s="96">
        <f>IFERROR(C115*D115,"-")</f>
        <v>0</v>
      </c>
      <c r="F115" s="22"/>
      <c r="G115" s="5"/>
    </row>
    <row r="116" spans="1:7">
      <c r="A116" s="169" t="s">
        <v>143</v>
      </c>
      <c r="B116" s="39" t="s">
        <v>7</v>
      </c>
      <c r="C116" s="55"/>
      <c r="D116" s="96"/>
      <c r="E116" s="98">
        <f>IFERROR(C116*D116,"-")</f>
        <v>0</v>
      </c>
      <c r="F116" s="22"/>
      <c r="G116" s="5"/>
    </row>
    <row r="117" spans="1:7" ht="13.5" thickBot="1">
      <c r="A117" s="169" t="s">
        <v>144</v>
      </c>
      <c r="B117" s="39" t="s">
        <v>7</v>
      </c>
      <c r="C117" s="55"/>
      <c r="D117" s="96"/>
      <c r="E117" s="98">
        <f>IFERROR(C117*D117,"-")</f>
        <v>0</v>
      </c>
      <c r="F117" s="22"/>
      <c r="G117" s="5"/>
    </row>
    <row r="118" spans="1:7" ht="11.25" customHeight="1" thickBot="1">
      <c r="A118" s="8"/>
      <c r="B118" s="8"/>
      <c r="C118" s="8"/>
      <c r="D118" s="22"/>
      <c r="E118" s="22"/>
      <c r="F118" s="92">
        <f>SUM(E114:E117)</f>
        <v>0</v>
      </c>
      <c r="G118" s="5"/>
    </row>
    <row r="119" spans="1:7">
      <c r="A119" s="8"/>
      <c r="B119" s="8"/>
      <c r="C119" s="8"/>
      <c r="D119" s="22"/>
      <c r="E119" s="22"/>
      <c r="F119" s="22"/>
      <c r="G119" s="5"/>
    </row>
    <row r="120" spans="1:7" ht="13.5" thickBot="1">
      <c r="A120" s="8" t="s">
        <v>145</v>
      </c>
      <c r="B120" s="8"/>
      <c r="C120" s="8"/>
      <c r="D120" s="22"/>
      <c r="E120" s="22"/>
      <c r="F120" s="57"/>
      <c r="G120" s="5"/>
    </row>
    <row r="121" spans="1:7" ht="13.5" thickBot="1">
      <c r="A121" s="31" t="s">
        <v>117</v>
      </c>
      <c r="B121" s="32" t="s">
        <v>118</v>
      </c>
      <c r="C121" s="32" t="s">
        <v>114</v>
      </c>
      <c r="D121" s="33" t="s">
        <v>119</v>
      </c>
      <c r="E121" s="33" t="s">
        <v>120</v>
      </c>
      <c r="F121" s="34" t="s">
        <v>121</v>
      </c>
      <c r="G121" s="5"/>
    </row>
    <row r="122" spans="1:7">
      <c r="A122" s="38" t="str">
        <f>A114</f>
        <v>Coletor Turno Integral Dia</v>
      </c>
      <c r="B122" s="39" t="s">
        <v>8</v>
      </c>
      <c r="C122" s="58"/>
      <c r="D122" s="97"/>
      <c r="E122" s="100">
        <f>C122*D122</f>
        <v>0</v>
      </c>
      <c r="F122" s="57"/>
      <c r="G122" s="5"/>
    </row>
    <row r="123" spans="1:7">
      <c r="A123" s="38" t="str">
        <f>A115</f>
        <v>Coletor Turno Parcial Dia</v>
      </c>
      <c r="B123" s="39" t="s">
        <v>8</v>
      </c>
      <c r="C123" s="58"/>
      <c r="D123" s="97"/>
      <c r="E123" s="100">
        <f>C123*D123</f>
        <v>0</v>
      </c>
      <c r="F123" s="57"/>
      <c r="G123" s="5"/>
    </row>
    <row r="124" spans="1:7">
      <c r="A124" s="134" t="str">
        <f>+A116</f>
        <v>Motorista Turno Integral Dia</v>
      </c>
      <c r="B124" s="39" t="s">
        <v>8</v>
      </c>
      <c r="C124" s="58"/>
      <c r="D124" s="97"/>
      <c r="E124" s="100">
        <f>C124*D124</f>
        <v>0</v>
      </c>
      <c r="F124" s="57"/>
      <c r="G124" s="5"/>
    </row>
    <row r="125" spans="1:7" ht="13.5" thickBot="1">
      <c r="A125" s="38" t="str">
        <f>A117</f>
        <v>Motorista Turno Parcial Dia</v>
      </c>
      <c r="B125" s="39" t="s">
        <v>8</v>
      </c>
      <c r="C125" s="58"/>
      <c r="D125" s="97"/>
      <c r="E125" s="100">
        <f>C125*D125</f>
        <v>0</v>
      </c>
      <c r="F125" s="57"/>
      <c r="G125" s="5"/>
    </row>
    <row r="126" spans="1:7" ht="13.5" thickBot="1">
      <c r="A126" s="8"/>
      <c r="B126" s="8"/>
      <c r="C126" s="8"/>
      <c r="D126" s="22"/>
      <c r="E126" s="22"/>
      <c r="F126" s="92">
        <f>SUM(E122:E125)</f>
        <v>0</v>
      </c>
      <c r="G126" s="5"/>
    </row>
    <row r="127" spans="1:7">
      <c r="A127" s="8"/>
      <c r="B127" s="8"/>
      <c r="C127" s="8"/>
      <c r="D127" s="22"/>
      <c r="E127" s="22"/>
      <c r="F127" s="102"/>
      <c r="G127" s="5"/>
    </row>
    <row r="128" spans="1:7" ht="13.5" thickBot="1">
      <c r="A128" s="8" t="s">
        <v>146</v>
      </c>
      <c r="B128" s="8"/>
      <c r="C128" s="8"/>
      <c r="D128" s="22"/>
      <c r="E128" s="22"/>
      <c r="F128" s="57"/>
      <c r="G128" s="5"/>
    </row>
    <row r="129" spans="1:7" ht="13.5" thickBot="1">
      <c r="A129" s="31" t="s">
        <v>117</v>
      </c>
      <c r="B129" s="32" t="s">
        <v>118</v>
      </c>
      <c r="C129" s="32" t="s">
        <v>114</v>
      </c>
      <c r="D129" s="33" t="s">
        <v>119</v>
      </c>
      <c r="E129" s="33" t="s">
        <v>120</v>
      </c>
      <c r="F129" s="34" t="s">
        <v>121</v>
      </c>
      <c r="G129" s="5"/>
    </row>
    <row r="130" spans="1:7">
      <c r="A130" s="38" t="str">
        <f>A122</f>
        <v>Coletor Turno Integral Dia</v>
      </c>
      <c r="B130" s="39" t="s">
        <v>8</v>
      </c>
      <c r="C130" s="58"/>
      <c r="D130" s="97"/>
      <c r="E130" s="100">
        <f>C130*D130</f>
        <v>0</v>
      </c>
      <c r="F130" s="57"/>
      <c r="G130" s="5"/>
    </row>
    <row r="131" spans="1:7">
      <c r="A131" s="38" t="str">
        <f>A123</f>
        <v>Coletor Turno Parcial Dia</v>
      </c>
      <c r="B131" s="39" t="s">
        <v>8</v>
      </c>
      <c r="C131" s="58"/>
      <c r="D131" s="97"/>
      <c r="E131" s="100">
        <f>C131*D131</f>
        <v>0</v>
      </c>
      <c r="F131" s="57"/>
      <c r="G131" s="5"/>
    </row>
    <row r="132" spans="1:7">
      <c r="A132" s="134" t="str">
        <f>+A124</f>
        <v>Motorista Turno Integral Dia</v>
      </c>
      <c r="B132" s="39" t="s">
        <v>8</v>
      </c>
      <c r="C132" s="58"/>
      <c r="D132" s="97"/>
      <c r="E132" s="100">
        <f>C132*D132</f>
        <v>0</v>
      </c>
      <c r="F132" s="57"/>
      <c r="G132" s="5"/>
    </row>
    <row r="133" spans="1:7" ht="13.5" thickBot="1">
      <c r="A133" s="38" t="str">
        <f>A125</f>
        <v>Motorista Turno Parcial Dia</v>
      </c>
      <c r="B133" s="39" t="s">
        <v>8</v>
      </c>
      <c r="C133" s="58"/>
      <c r="D133" s="97"/>
      <c r="E133" s="100">
        <f>C133*D133</f>
        <v>0</v>
      </c>
      <c r="F133" s="57"/>
      <c r="G133" s="5"/>
    </row>
    <row r="134" spans="1:7" ht="13.5" thickBot="1">
      <c r="A134" s="8"/>
      <c r="B134" s="8"/>
      <c r="C134" s="8"/>
      <c r="D134" s="22"/>
      <c r="E134" s="22"/>
      <c r="F134" s="92">
        <f>SUM(E130:E133)</f>
        <v>0</v>
      </c>
      <c r="G134" s="5"/>
    </row>
    <row r="135" spans="1:7">
      <c r="A135" s="8"/>
      <c r="B135" s="8"/>
      <c r="C135" s="8"/>
      <c r="D135" s="22"/>
      <c r="E135" s="22"/>
      <c r="F135" s="22"/>
      <c r="G135" s="5"/>
    </row>
    <row r="136" spans="1:7" ht="13.5" thickBot="1">
      <c r="A136" s="8" t="s">
        <v>147</v>
      </c>
      <c r="B136" s="8"/>
      <c r="C136" s="8"/>
      <c r="D136" s="22"/>
      <c r="E136" s="22"/>
      <c r="F136" s="57"/>
      <c r="G136" s="5"/>
    </row>
    <row r="137" spans="1:7" ht="13.5" thickBot="1">
      <c r="A137" s="31" t="s">
        <v>48</v>
      </c>
      <c r="B137" s="32" t="s">
        <v>49</v>
      </c>
      <c r="C137" s="32" t="s">
        <v>33</v>
      </c>
      <c r="D137" s="33" t="s">
        <v>89</v>
      </c>
      <c r="E137" s="33" t="s">
        <v>50</v>
      </c>
      <c r="F137" s="34" t="s">
        <v>108</v>
      </c>
      <c r="G137" s="5"/>
    </row>
    <row r="138" spans="1:7">
      <c r="A138" s="38" t="str">
        <f>A130</f>
        <v>Coletor Turno Integral Dia</v>
      </c>
      <c r="B138" s="39" t="s">
        <v>8</v>
      </c>
      <c r="C138" s="58"/>
      <c r="D138" s="101"/>
      <c r="E138" s="100">
        <f>C138*D138</f>
        <v>0</v>
      </c>
      <c r="F138" s="57"/>
      <c r="G138" s="5"/>
    </row>
    <row r="139" spans="1:7">
      <c r="A139" s="38" t="str">
        <f>A131</f>
        <v>Coletor Turno Parcial Dia</v>
      </c>
      <c r="B139" s="39" t="s">
        <v>8</v>
      </c>
      <c r="C139" s="58"/>
      <c r="D139" s="101"/>
      <c r="E139" s="100">
        <f>C139*D139</f>
        <v>0</v>
      </c>
      <c r="F139" s="57"/>
      <c r="G139" s="5"/>
    </row>
    <row r="140" spans="1:7">
      <c r="A140" s="134" t="str">
        <f>+A132</f>
        <v>Motorista Turno Integral Dia</v>
      </c>
      <c r="B140" s="39" t="s">
        <v>8</v>
      </c>
      <c r="C140" s="58"/>
      <c r="D140" s="101"/>
      <c r="E140" s="100">
        <f>C140*D140</f>
        <v>0</v>
      </c>
      <c r="F140" s="57"/>
      <c r="G140" s="5"/>
    </row>
    <row r="141" spans="1:7" ht="13.5" thickBot="1">
      <c r="A141" s="38" t="str">
        <f>A133</f>
        <v>Motorista Turno Parcial Dia</v>
      </c>
      <c r="B141" s="39" t="s">
        <v>8</v>
      </c>
      <c r="C141" s="58"/>
      <c r="D141" s="101"/>
      <c r="E141" s="100">
        <f>C141*D141</f>
        <v>0</v>
      </c>
      <c r="F141" s="57"/>
      <c r="G141" s="5"/>
    </row>
    <row r="142" spans="1:7" ht="13.5" thickBot="1">
      <c r="A142" s="8"/>
      <c r="B142" s="8"/>
      <c r="C142" s="8"/>
      <c r="D142" s="46"/>
      <c r="E142" s="23"/>
      <c r="F142" s="92">
        <f>SUM(E138:E141)</f>
        <v>0</v>
      </c>
      <c r="G142" s="5"/>
    </row>
    <row r="143" spans="1:7">
      <c r="A143" s="8"/>
      <c r="B143" s="8"/>
      <c r="C143" s="8"/>
      <c r="D143" s="46"/>
      <c r="E143" s="23"/>
      <c r="F143" s="102"/>
      <c r="G143" s="5"/>
    </row>
    <row r="144" spans="1:7" ht="13.5" thickBot="1">
      <c r="A144" s="8" t="s">
        <v>148</v>
      </c>
      <c r="B144" s="8"/>
      <c r="C144" s="8"/>
      <c r="D144" s="22"/>
      <c r="E144" s="22"/>
      <c r="F144" s="57"/>
      <c r="G144" s="5"/>
    </row>
    <row r="145" spans="1:7" ht="13.5" thickBot="1">
      <c r="A145" s="31" t="s">
        <v>48</v>
      </c>
      <c r="B145" s="32" t="s">
        <v>49</v>
      </c>
      <c r="C145" s="32" t="s">
        <v>33</v>
      </c>
      <c r="D145" s="33" t="s">
        <v>89</v>
      </c>
      <c r="E145" s="33" t="s">
        <v>50</v>
      </c>
      <c r="F145" s="34" t="s">
        <v>108</v>
      </c>
      <c r="G145" s="5"/>
    </row>
    <row r="146" spans="1:7">
      <c r="A146" s="38" t="str">
        <f>A138</f>
        <v>Coletor Turno Integral Dia</v>
      </c>
      <c r="B146" s="39" t="s">
        <v>8</v>
      </c>
      <c r="C146" s="58"/>
      <c r="D146" s="97"/>
      <c r="E146" s="100">
        <f>C146*D146</f>
        <v>0</v>
      </c>
      <c r="F146" s="57"/>
      <c r="G146" s="5"/>
    </row>
    <row r="147" spans="1:7">
      <c r="A147" s="38" t="str">
        <f>A139</f>
        <v>Coletor Turno Parcial Dia</v>
      </c>
      <c r="B147" s="39" t="s">
        <v>8</v>
      </c>
      <c r="C147" s="58"/>
      <c r="D147" s="97"/>
      <c r="E147" s="100">
        <f>C147*D147</f>
        <v>0</v>
      </c>
      <c r="F147" s="57"/>
      <c r="G147" s="5"/>
    </row>
    <row r="148" spans="1:7">
      <c r="A148" s="134" t="str">
        <f>+A140</f>
        <v>Motorista Turno Integral Dia</v>
      </c>
      <c r="B148" s="39" t="s">
        <v>8</v>
      </c>
      <c r="C148" s="58"/>
      <c r="D148" s="97"/>
      <c r="E148" s="100">
        <f>C148*D148</f>
        <v>0</v>
      </c>
      <c r="F148" s="57"/>
      <c r="G148" s="5"/>
    </row>
    <row r="149" spans="1:7" ht="13.5" thickBot="1">
      <c r="A149" s="38" t="str">
        <f>A141</f>
        <v>Motorista Turno Parcial Dia</v>
      </c>
      <c r="B149" s="39" t="s">
        <v>8</v>
      </c>
      <c r="C149" s="58"/>
      <c r="D149" s="97"/>
      <c r="E149" s="100">
        <f>C149*D149</f>
        <v>0</v>
      </c>
      <c r="F149" s="57"/>
      <c r="G149" s="5"/>
    </row>
    <row r="150" spans="1:7" ht="13.5" thickBot="1">
      <c r="A150" s="8"/>
      <c r="B150" s="8"/>
      <c r="C150" s="8"/>
      <c r="D150" s="46"/>
      <c r="E150" s="46"/>
      <c r="F150" s="92">
        <f>SUM(E146:E149)</f>
        <v>0</v>
      </c>
      <c r="G150" s="5"/>
    </row>
    <row r="151" spans="1:7" ht="13.5" thickBot="1">
      <c r="A151" s="8"/>
      <c r="B151" s="8"/>
      <c r="C151" s="8"/>
      <c r="D151" s="22"/>
      <c r="E151" s="22"/>
      <c r="F151" s="22"/>
      <c r="G151" s="5"/>
    </row>
    <row r="152" spans="1:7" ht="13.5" thickBot="1">
      <c r="A152" s="59" t="s">
        <v>60</v>
      </c>
      <c r="B152" s="60"/>
      <c r="C152" s="60"/>
      <c r="D152" s="21"/>
      <c r="E152" s="61"/>
      <c r="F152" s="92">
        <f>F74+F96+F118+F126+F142+F150+F84+F108+F134</f>
        <v>0</v>
      </c>
    </row>
    <row r="153" spans="1:7">
      <c r="A153" s="8"/>
      <c r="B153" s="8"/>
      <c r="C153" s="8"/>
      <c r="D153" s="22"/>
      <c r="E153" s="22"/>
      <c r="F153" s="22"/>
      <c r="G153" s="5"/>
    </row>
    <row r="154" spans="1:7" ht="13.9" customHeight="1">
      <c r="A154" s="30" t="s">
        <v>122</v>
      </c>
      <c r="B154" s="8"/>
      <c r="C154" s="8"/>
      <c r="D154" s="22"/>
      <c r="E154" s="22"/>
      <c r="F154" s="22"/>
      <c r="G154" s="5"/>
    </row>
    <row r="155" spans="1:7" ht="27.75" customHeight="1" thickBot="1">
      <c r="A155" s="8" t="s">
        <v>149</v>
      </c>
      <c r="B155" s="8"/>
      <c r="C155" s="8"/>
      <c r="D155" s="22"/>
      <c r="E155" s="22"/>
      <c r="F155" s="22"/>
      <c r="G155" s="5"/>
    </row>
    <row r="156" spans="1:7" ht="13.15" customHeight="1" thickBot="1">
      <c r="A156" s="31" t="s">
        <v>117</v>
      </c>
      <c r="B156" s="32" t="s">
        <v>118</v>
      </c>
      <c r="C156" s="62" t="s">
        <v>123</v>
      </c>
      <c r="D156" s="33" t="s">
        <v>119</v>
      </c>
      <c r="E156" s="33" t="s">
        <v>120</v>
      </c>
      <c r="F156" s="34" t="s">
        <v>121</v>
      </c>
      <c r="G156" s="5"/>
    </row>
    <row r="157" spans="1:7">
      <c r="A157" s="38" t="s">
        <v>26</v>
      </c>
      <c r="B157" s="39" t="s">
        <v>8</v>
      </c>
      <c r="C157" s="125"/>
      <c r="D157" s="95"/>
      <c r="E157" s="96">
        <f t="shared" ref="E157:E163" si="3">IFERROR(D157/C157,0)</f>
        <v>0</v>
      </c>
      <c r="F157" s="22"/>
      <c r="G157" s="5"/>
    </row>
    <row r="158" spans="1:7" ht="13.15" customHeight="1">
      <c r="A158" s="38" t="s">
        <v>27</v>
      </c>
      <c r="B158" s="39" t="s">
        <v>8</v>
      </c>
      <c r="C158" s="125"/>
      <c r="D158" s="95"/>
      <c r="E158" s="96">
        <f t="shared" si="3"/>
        <v>0</v>
      </c>
      <c r="F158" s="22"/>
      <c r="G158" s="5"/>
    </row>
    <row r="159" spans="1:7" ht="13.9" customHeight="1">
      <c r="A159" s="38" t="s">
        <v>28</v>
      </c>
      <c r="B159" s="39" t="s">
        <v>8</v>
      </c>
      <c r="C159" s="125"/>
      <c r="D159" s="95"/>
      <c r="E159" s="96">
        <f t="shared" si="3"/>
        <v>0</v>
      </c>
      <c r="F159" s="22"/>
      <c r="G159" s="5"/>
    </row>
    <row r="160" spans="1:7">
      <c r="A160" s="38" t="s">
        <v>52</v>
      </c>
      <c r="B160" s="39" t="s">
        <v>35</v>
      </c>
      <c r="C160" s="125"/>
      <c r="D160" s="95"/>
      <c r="E160" s="96">
        <f t="shared" si="3"/>
        <v>0</v>
      </c>
      <c r="F160" s="22"/>
    </row>
    <row r="161" spans="1:7">
      <c r="A161" s="38" t="s">
        <v>51</v>
      </c>
      <c r="B161" s="39" t="s">
        <v>8</v>
      </c>
      <c r="C161" s="125"/>
      <c r="D161" s="95"/>
      <c r="E161" s="96">
        <f t="shared" si="3"/>
        <v>0</v>
      </c>
      <c r="F161" s="22"/>
    </row>
    <row r="162" spans="1:7" ht="13.15" customHeight="1">
      <c r="A162" s="38" t="s">
        <v>29</v>
      </c>
      <c r="B162" s="39" t="s">
        <v>35</v>
      </c>
      <c r="C162" s="125"/>
      <c r="D162" s="95"/>
      <c r="E162" s="96">
        <f t="shared" si="3"/>
        <v>0</v>
      </c>
      <c r="F162" s="22"/>
    </row>
    <row r="163" spans="1:7">
      <c r="A163" s="38" t="s">
        <v>47</v>
      </c>
      <c r="B163" s="39" t="s">
        <v>36</v>
      </c>
      <c r="C163" s="125"/>
      <c r="D163" s="95"/>
      <c r="E163" s="96">
        <f t="shared" si="3"/>
        <v>0</v>
      </c>
      <c r="F163" s="22"/>
    </row>
    <row r="164" spans="1:7">
      <c r="A164" s="38" t="s">
        <v>75</v>
      </c>
      <c r="B164" s="39" t="s">
        <v>72</v>
      </c>
      <c r="C164" s="63"/>
      <c r="D164" s="95"/>
      <c r="E164" s="98">
        <f t="shared" ref="E164" si="4">C164*D164</f>
        <v>0</v>
      </c>
      <c r="F164" s="22"/>
    </row>
    <row r="165" spans="1:7" ht="13.5" thickBot="1">
      <c r="A165" s="38" t="s">
        <v>4</v>
      </c>
      <c r="B165" s="39" t="s">
        <v>5</v>
      </c>
      <c r="C165" s="64"/>
      <c r="D165" s="98"/>
      <c r="E165" s="98">
        <f>C165*D165</f>
        <v>0</v>
      </c>
      <c r="F165" s="22"/>
    </row>
    <row r="166" spans="1:7" ht="11.25" customHeight="1" thickBot="1">
      <c r="A166" s="8"/>
      <c r="B166" s="8"/>
      <c r="C166" s="8"/>
      <c r="D166" s="46" t="s">
        <v>74</v>
      </c>
      <c r="E166" s="47"/>
      <c r="F166" s="91">
        <f>E165*E166</f>
        <v>0</v>
      </c>
    </row>
    <row r="167" spans="1:7" ht="13.9" customHeight="1">
      <c r="A167" s="8"/>
      <c r="B167" s="8"/>
      <c r="C167" s="8"/>
      <c r="D167" s="22"/>
      <c r="E167" s="22"/>
      <c r="F167" s="22"/>
    </row>
    <row r="168" spans="1:7" ht="13.5" thickBot="1">
      <c r="A168" s="8" t="s">
        <v>150</v>
      </c>
      <c r="B168" s="8"/>
      <c r="C168" s="8"/>
      <c r="D168" s="22"/>
      <c r="E168" s="22"/>
      <c r="F168" s="22"/>
    </row>
    <row r="169" spans="1:7" ht="23.25" thickBot="1">
      <c r="A169" s="31" t="s">
        <v>48</v>
      </c>
      <c r="B169" s="32" t="s">
        <v>49</v>
      </c>
      <c r="C169" s="62" t="s">
        <v>96</v>
      </c>
      <c r="D169" s="33" t="s">
        <v>89</v>
      </c>
      <c r="E169" s="33" t="s">
        <v>50</v>
      </c>
      <c r="F169" s="34" t="s">
        <v>108</v>
      </c>
    </row>
    <row r="170" spans="1:7">
      <c r="A170" s="38" t="s">
        <v>26</v>
      </c>
      <c r="B170" s="39" t="s">
        <v>8</v>
      </c>
      <c r="C170" s="124"/>
      <c r="D170" s="97"/>
      <c r="E170" s="96">
        <f t="shared" ref="E170:E172" si="5">IFERROR(D170/C170,0)</f>
        <v>0</v>
      </c>
      <c r="F170" s="22"/>
    </row>
    <row r="171" spans="1:7">
      <c r="A171" s="38" t="s">
        <v>27</v>
      </c>
      <c r="B171" s="39" t="s">
        <v>8</v>
      </c>
      <c r="C171" s="124"/>
      <c r="D171" s="97"/>
      <c r="E171" s="96">
        <f t="shared" si="5"/>
        <v>0</v>
      </c>
      <c r="F171" s="22"/>
    </row>
    <row r="172" spans="1:7">
      <c r="A172" s="38" t="s">
        <v>52</v>
      </c>
      <c r="B172" s="39" t="s">
        <v>35</v>
      </c>
      <c r="C172" s="124"/>
      <c r="D172" s="97"/>
      <c r="E172" s="96">
        <f t="shared" si="5"/>
        <v>0</v>
      </c>
      <c r="F172" s="22"/>
      <c r="G172" s="5"/>
    </row>
    <row r="173" spans="1:7">
      <c r="A173" s="38" t="s">
        <v>75</v>
      </c>
      <c r="B173" s="39" t="s">
        <v>72</v>
      </c>
      <c r="C173" s="63"/>
      <c r="D173" s="95"/>
      <c r="E173" s="98">
        <f t="shared" ref="E173:E174" si="6">C173*D173</f>
        <v>0</v>
      </c>
      <c r="F173" s="22"/>
      <c r="G173" s="5"/>
    </row>
    <row r="174" spans="1:7" ht="13.5" thickBot="1">
      <c r="A174" s="38" t="s">
        <v>4</v>
      </c>
      <c r="B174" s="39" t="s">
        <v>5</v>
      </c>
      <c r="C174" s="64"/>
      <c r="D174" s="98"/>
      <c r="E174" s="98">
        <f t="shared" si="6"/>
        <v>0</v>
      </c>
      <c r="F174" s="22"/>
      <c r="G174" s="5"/>
    </row>
    <row r="175" spans="1:7" ht="11.25" customHeight="1" thickBot="1">
      <c r="A175" s="8"/>
      <c r="B175" s="8"/>
      <c r="C175" s="8"/>
      <c r="D175" s="46" t="s">
        <v>74</v>
      </c>
      <c r="E175" s="47"/>
      <c r="F175" s="91">
        <f>E174*E175</f>
        <v>0</v>
      </c>
      <c r="G175" s="5"/>
    </row>
    <row r="176" spans="1:7" ht="13.5" thickBot="1">
      <c r="A176" s="8"/>
      <c r="B176" s="8"/>
      <c r="C176" s="8"/>
      <c r="D176" s="22"/>
      <c r="E176" s="22"/>
      <c r="F176" s="22"/>
      <c r="G176" s="5"/>
    </row>
    <row r="177" spans="1:10" ht="11.25" customHeight="1" thickBot="1">
      <c r="A177" s="59" t="s">
        <v>76</v>
      </c>
      <c r="B177" s="65"/>
      <c r="C177" s="65"/>
      <c r="D177" s="66"/>
      <c r="E177" s="67"/>
      <c r="F177" s="126">
        <f>+F166+F175</f>
        <v>0</v>
      </c>
      <c r="G177" s="5"/>
    </row>
    <row r="178" spans="1:10">
      <c r="A178" s="8"/>
      <c r="B178" s="8"/>
      <c r="C178" s="8"/>
      <c r="D178" s="22"/>
      <c r="E178" s="22"/>
      <c r="F178" s="22"/>
      <c r="G178" s="5"/>
    </row>
    <row r="179" spans="1:10">
      <c r="A179" s="30" t="s">
        <v>124</v>
      </c>
      <c r="B179" s="8"/>
      <c r="C179" s="8"/>
      <c r="D179" s="22"/>
      <c r="E179" s="22"/>
      <c r="F179" s="22"/>
      <c r="G179" s="5"/>
    </row>
    <row r="180" spans="1:10">
      <c r="A180" s="8" t="s">
        <v>151</v>
      </c>
      <c r="B180" s="8"/>
      <c r="C180" s="8"/>
      <c r="D180" s="22"/>
      <c r="E180" s="22"/>
      <c r="F180" s="22"/>
      <c r="G180" s="5"/>
    </row>
    <row r="181" spans="1:10" ht="13.5" thickBot="1">
      <c r="A181" s="68" t="s">
        <v>34</v>
      </c>
      <c r="B181" s="8"/>
      <c r="C181" s="8"/>
      <c r="D181" s="22"/>
      <c r="E181" s="22"/>
      <c r="F181" s="22"/>
      <c r="G181" s="5"/>
    </row>
    <row r="182" spans="1:10" ht="13.5" thickBot="1">
      <c r="A182" s="31" t="s">
        <v>117</v>
      </c>
      <c r="B182" s="32" t="s">
        <v>118</v>
      </c>
      <c r="C182" s="32" t="s">
        <v>114</v>
      </c>
      <c r="D182" s="33" t="s">
        <v>119</v>
      </c>
      <c r="E182" s="33" t="s">
        <v>120</v>
      </c>
      <c r="F182" s="34" t="s">
        <v>121</v>
      </c>
      <c r="G182" s="5"/>
    </row>
    <row r="183" spans="1:10">
      <c r="A183" s="35" t="s">
        <v>64</v>
      </c>
      <c r="B183" s="36" t="s">
        <v>8</v>
      </c>
      <c r="C183" s="69"/>
      <c r="D183" s="95"/>
      <c r="E183" s="96">
        <f>C183*D183</f>
        <v>0</v>
      </c>
      <c r="F183" s="22"/>
      <c r="G183" s="5"/>
    </row>
    <row r="184" spans="1:10">
      <c r="A184" s="38" t="s">
        <v>61</v>
      </c>
      <c r="B184" s="39" t="s">
        <v>62</v>
      </c>
      <c r="C184" s="80"/>
      <c r="D184" s="97"/>
      <c r="E184" s="98"/>
      <c r="F184" s="22"/>
      <c r="I184" s="14"/>
      <c r="J184" s="14"/>
    </row>
    <row r="185" spans="1:10">
      <c r="A185" s="38" t="s">
        <v>77</v>
      </c>
      <c r="B185" s="39" t="s">
        <v>62</v>
      </c>
      <c r="C185" s="80"/>
      <c r="D185" s="98"/>
      <c r="E185" s="98"/>
      <c r="F185" s="70"/>
    </row>
    <row r="186" spans="1:10">
      <c r="A186" s="38" t="s">
        <v>63</v>
      </c>
      <c r="B186" s="39" t="s">
        <v>1</v>
      </c>
      <c r="C186" s="41"/>
      <c r="D186" s="98">
        <f>E183</f>
        <v>0</v>
      </c>
      <c r="E186" s="98">
        <f>C186*D186/100</f>
        <v>0</v>
      </c>
      <c r="F186" s="22"/>
    </row>
    <row r="187" spans="1:10" ht="13.5" thickBot="1">
      <c r="A187" s="71" t="s">
        <v>37</v>
      </c>
      <c r="B187" s="72" t="s">
        <v>6</v>
      </c>
      <c r="C187" s="72">
        <f>C184*12</f>
        <v>0</v>
      </c>
      <c r="D187" s="131">
        <f>IF(C185&lt;=C184,E186,0)</f>
        <v>0</v>
      </c>
      <c r="E187" s="131">
        <f>IFERROR(D187/C187,0)</f>
        <v>0</v>
      </c>
      <c r="F187" s="22"/>
      <c r="G187" s="5"/>
    </row>
    <row r="188" spans="1:10" ht="13.5" thickTop="1">
      <c r="A188" s="35" t="s">
        <v>152</v>
      </c>
      <c r="B188" s="36" t="s">
        <v>8</v>
      </c>
      <c r="C188" s="36">
        <f>C183</f>
        <v>0</v>
      </c>
      <c r="D188" s="95"/>
      <c r="E188" s="96">
        <f>C188*D188</f>
        <v>0</v>
      </c>
      <c r="F188" s="22"/>
    </row>
    <row r="189" spans="1:10">
      <c r="A189" s="38" t="s">
        <v>154</v>
      </c>
      <c r="B189" s="39" t="s">
        <v>62</v>
      </c>
      <c r="C189" s="80"/>
      <c r="D189" s="40"/>
      <c r="E189" s="40"/>
      <c r="F189" s="22"/>
      <c r="I189" s="14"/>
      <c r="J189" s="14"/>
    </row>
    <row r="190" spans="1:10">
      <c r="A190" s="38" t="s">
        <v>153</v>
      </c>
      <c r="B190" s="39" t="s">
        <v>62</v>
      </c>
      <c r="C190" s="80"/>
      <c r="D190" s="40"/>
      <c r="E190" s="40"/>
      <c r="F190" s="70"/>
    </row>
    <row r="191" spans="1:10">
      <c r="A191" s="38" t="s">
        <v>155</v>
      </c>
      <c r="B191" s="39" t="s">
        <v>1</v>
      </c>
      <c r="C191" s="165"/>
      <c r="D191" s="98">
        <f>E188</f>
        <v>0</v>
      </c>
      <c r="E191" s="98">
        <f>C191*D191/100</f>
        <v>0</v>
      </c>
      <c r="F191" s="22"/>
    </row>
    <row r="192" spans="1:10">
      <c r="A192" s="48" t="s">
        <v>156</v>
      </c>
      <c r="B192" s="74" t="s">
        <v>6</v>
      </c>
      <c r="C192" s="74">
        <f>C189*12</f>
        <v>0</v>
      </c>
      <c r="D192" s="99">
        <f>IF(C190&lt;=C189,E191,0)</f>
        <v>0</v>
      </c>
      <c r="E192" s="99">
        <f>IFERROR(D192/C192,0)</f>
        <v>0</v>
      </c>
      <c r="F192" s="22"/>
    </row>
    <row r="193" spans="1:10">
      <c r="A193" s="42" t="s">
        <v>98</v>
      </c>
      <c r="B193" s="43"/>
      <c r="C193" s="43"/>
      <c r="D193" s="44"/>
      <c r="E193" s="132">
        <f>E187+E192</f>
        <v>0</v>
      </c>
      <c r="F193" s="22"/>
    </row>
    <row r="194" spans="1:10" ht="13.5" thickBot="1">
      <c r="A194" s="48" t="s">
        <v>99</v>
      </c>
      <c r="B194" s="74" t="s">
        <v>8</v>
      </c>
      <c r="C194" s="80"/>
      <c r="D194" s="99">
        <f>E193</f>
        <v>0</v>
      </c>
      <c r="E194" s="132">
        <f>C194*D194</f>
        <v>0</v>
      </c>
      <c r="F194" s="22"/>
    </row>
    <row r="195" spans="1:10" ht="11.25" customHeight="1" thickBot="1">
      <c r="A195" s="17"/>
      <c r="B195" s="17"/>
      <c r="C195" s="17"/>
      <c r="D195" s="46" t="s">
        <v>74</v>
      </c>
      <c r="E195" s="47"/>
      <c r="F195" s="126">
        <f>E194*E195</f>
        <v>0</v>
      </c>
    </row>
    <row r="196" spans="1:10">
      <c r="A196" s="8"/>
      <c r="B196" s="8"/>
      <c r="C196" s="8"/>
      <c r="D196" s="22"/>
      <c r="E196" s="22"/>
      <c r="F196" s="22"/>
    </row>
    <row r="197" spans="1:10" ht="13.5" thickBot="1">
      <c r="A197" s="68" t="s">
        <v>66</v>
      </c>
      <c r="B197" s="8"/>
      <c r="C197" s="8"/>
      <c r="D197" s="22"/>
      <c r="E197" s="22"/>
      <c r="F197" s="22"/>
      <c r="I197" s="14"/>
      <c r="J197" s="14"/>
    </row>
    <row r="198" spans="1:10" ht="13.5" thickBot="1">
      <c r="A198" s="75" t="s">
        <v>48</v>
      </c>
      <c r="B198" s="76" t="s">
        <v>49</v>
      </c>
      <c r="C198" s="76" t="s">
        <v>33</v>
      </c>
      <c r="D198" s="33" t="s">
        <v>89</v>
      </c>
      <c r="E198" s="77" t="s">
        <v>50</v>
      </c>
      <c r="F198" s="34" t="s">
        <v>108</v>
      </c>
      <c r="I198" s="14"/>
      <c r="J198" s="14"/>
    </row>
    <row r="199" spans="1:10">
      <c r="A199" s="38" t="s">
        <v>65</v>
      </c>
      <c r="B199" s="39" t="s">
        <v>8</v>
      </c>
      <c r="C199" s="80"/>
      <c r="D199" s="98">
        <f>D183</f>
        <v>0</v>
      </c>
      <c r="E199" s="98">
        <f>C199*D199</f>
        <v>0</v>
      </c>
      <c r="F199" s="70"/>
      <c r="I199" s="14"/>
      <c r="J199" s="14"/>
    </row>
    <row r="200" spans="1:10">
      <c r="A200" s="134" t="s">
        <v>79</v>
      </c>
      <c r="B200" s="39" t="s">
        <v>1</v>
      </c>
      <c r="C200" s="80"/>
      <c r="D200" s="40"/>
      <c r="E200" s="40"/>
      <c r="F200" s="70"/>
      <c r="I200" s="14"/>
      <c r="J200" s="14"/>
    </row>
    <row r="201" spans="1:10">
      <c r="A201" s="38" t="s">
        <v>78</v>
      </c>
      <c r="B201" s="39" t="s">
        <v>30</v>
      </c>
      <c r="C201" s="135">
        <f>IFERROR(IF(C185&lt;=C184,E183-(C186/(100*C184)*C185)*E183,E183-E186),0)</f>
        <v>0</v>
      </c>
      <c r="D201" s="40"/>
      <c r="E201" s="40"/>
      <c r="F201" s="70"/>
      <c r="I201" s="14"/>
      <c r="J201" s="14"/>
    </row>
    <row r="202" spans="1:10">
      <c r="A202" s="38" t="s">
        <v>67</v>
      </c>
      <c r="B202" s="39" t="s">
        <v>30</v>
      </c>
      <c r="C202" s="135">
        <f>IFERROR(IF(C185&gt;=C184,C201,((((C201)-(E183-E186))*(((C184-C185)+1)/(2*(C184-C185))))+(E183-E186))),0)</f>
        <v>0</v>
      </c>
      <c r="D202" s="40"/>
      <c r="E202" s="40"/>
      <c r="F202" s="70"/>
      <c r="I202" s="14"/>
      <c r="J202" s="14"/>
    </row>
    <row r="203" spans="1:10" ht="13.5" thickBot="1">
      <c r="A203" s="71" t="s">
        <v>68</v>
      </c>
      <c r="B203" s="72" t="s">
        <v>30</v>
      </c>
      <c r="C203" s="72"/>
      <c r="D203" s="79">
        <f>C200*C202/12/100</f>
        <v>0</v>
      </c>
      <c r="E203" s="73">
        <f>D203</f>
        <v>0</v>
      </c>
      <c r="F203" s="70"/>
      <c r="I203" s="14"/>
      <c r="J203" s="14"/>
    </row>
    <row r="204" spans="1:10" ht="13.5" thickTop="1">
      <c r="A204" s="35" t="s">
        <v>157</v>
      </c>
      <c r="B204" s="36" t="s">
        <v>8</v>
      </c>
      <c r="C204" s="36">
        <f>C188</f>
        <v>0</v>
      </c>
      <c r="D204" s="96">
        <f>D188</f>
        <v>0</v>
      </c>
      <c r="E204" s="96">
        <f>C204*D204</f>
        <v>0</v>
      </c>
      <c r="F204" s="70"/>
      <c r="I204" s="14"/>
      <c r="J204" s="14"/>
    </row>
    <row r="205" spans="1:10">
      <c r="A205" s="38" t="s">
        <v>79</v>
      </c>
      <c r="B205" s="39" t="s">
        <v>1</v>
      </c>
      <c r="C205" s="80">
        <f>C200</f>
        <v>0</v>
      </c>
      <c r="D205" s="40"/>
      <c r="E205" s="40"/>
      <c r="F205" s="70"/>
      <c r="I205" s="14"/>
      <c r="J205" s="14"/>
    </row>
    <row r="206" spans="1:10">
      <c r="A206" s="38" t="s">
        <v>158</v>
      </c>
      <c r="B206" s="39" t="s">
        <v>30</v>
      </c>
      <c r="C206" s="78">
        <f>IFERROR(IF(C190&lt;=C189,E188-(C191/(100*C189)*C190)*E188,E188-E191),0)</f>
        <v>0</v>
      </c>
      <c r="D206" s="40"/>
      <c r="E206" s="40"/>
      <c r="F206" s="70"/>
      <c r="I206" s="14"/>
      <c r="J206" s="14"/>
    </row>
    <row r="207" spans="1:10">
      <c r="A207" s="38" t="s">
        <v>159</v>
      </c>
      <c r="B207" s="39" t="s">
        <v>30</v>
      </c>
      <c r="C207" s="41">
        <f>IFERROR(IF(C190&gt;=C189,C206,((((C206)-(E188-E191))*(((C189-C190)+1)/(2*(C189-C190))))+(E188-E191))),0)</f>
        <v>0</v>
      </c>
      <c r="D207" s="40"/>
      <c r="E207" s="40"/>
      <c r="F207" s="70"/>
      <c r="I207" s="14"/>
      <c r="J207" s="14"/>
    </row>
    <row r="208" spans="1:10">
      <c r="A208" s="48" t="s">
        <v>160</v>
      </c>
      <c r="B208" s="74" t="s">
        <v>30</v>
      </c>
      <c r="C208" s="74"/>
      <c r="D208" s="81">
        <f>C205*C207/12/100</f>
        <v>0</v>
      </c>
      <c r="E208" s="49">
        <f>D208</f>
        <v>0</v>
      </c>
      <c r="F208" s="70"/>
      <c r="I208" s="14"/>
      <c r="J208" s="14"/>
    </row>
    <row r="209" spans="1:10">
      <c r="A209" s="42" t="s">
        <v>98</v>
      </c>
      <c r="B209" s="43"/>
      <c r="C209" s="43"/>
      <c r="D209" s="44"/>
      <c r="E209" s="45">
        <f>E203+E208</f>
        <v>0</v>
      </c>
      <c r="F209" s="70"/>
      <c r="I209" s="14"/>
      <c r="J209" s="14"/>
    </row>
    <row r="210" spans="1:10" ht="13.5" thickBot="1">
      <c r="A210" s="48" t="s">
        <v>99</v>
      </c>
      <c r="B210" s="74" t="s">
        <v>8</v>
      </c>
      <c r="C210" s="80">
        <f>C194</f>
        <v>0</v>
      </c>
      <c r="D210" s="99">
        <f>E209</f>
        <v>0</v>
      </c>
      <c r="E210" s="132">
        <f>C210*D210</f>
        <v>0</v>
      </c>
      <c r="F210" s="70"/>
      <c r="I210" s="14"/>
      <c r="J210" s="14"/>
    </row>
    <row r="211" spans="1:10" ht="11.25" customHeight="1" thickBot="1">
      <c r="A211" s="8"/>
      <c r="B211" s="8"/>
      <c r="C211" s="19"/>
      <c r="D211" s="46" t="s">
        <v>74</v>
      </c>
      <c r="E211" s="47"/>
      <c r="F211" s="126">
        <f>E210*E211</f>
        <v>0</v>
      </c>
      <c r="I211" s="14"/>
      <c r="J211" s="14"/>
    </row>
    <row r="212" spans="1:10">
      <c r="A212" s="8"/>
      <c r="B212" s="8"/>
      <c r="C212" s="8"/>
      <c r="D212" s="22"/>
      <c r="E212" s="22"/>
      <c r="F212" s="22"/>
      <c r="I212" s="14"/>
      <c r="J212" s="14"/>
    </row>
    <row r="213" spans="1:10" ht="13.5" thickBot="1">
      <c r="A213" s="8" t="s">
        <v>38</v>
      </c>
      <c r="B213" s="8"/>
      <c r="C213" s="8"/>
      <c r="D213" s="22"/>
      <c r="E213" s="22"/>
      <c r="F213" s="22"/>
      <c r="I213" s="14"/>
      <c r="J213" s="14"/>
    </row>
    <row r="214" spans="1:10" ht="13.5" thickBot="1">
      <c r="A214" s="31" t="s">
        <v>48</v>
      </c>
      <c r="B214" s="32" t="s">
        <v>49</v>
      </c>
      <c r="C214" s="32" t="s">
        <v>33</v>
      </c>
      <c r="D214" s="33" t="s">
        <v>89</v>
      </c>
      <c r="E214" s="33" t="s">
        <v>50</v>
      </c>
      <c r="F214" s="34" t="s">
        <v>108</v>
      </c>
      <c r="I214" s="14"/>
      <c r="J214" s="14"/>
    </row>
    <row r="215" spans="1:10">
      <c r="A215" s="35" t="s">
        <v>9</v>
      </c>
      <c r="B215" s="36" t="s">
        <v>8</v>
      </c>
      <c r="C215" s="37">
        <f>C194</f>
        <v>0</v>
      </c>
      <c r="D215" s="96">
        <f>0.01*($E$183)</f>
        <v>0</v>
      </c>
      <c r="E215" s="96">
        <f>C215*D215</f>
        <v>0</v>
      </c>
      <c r="F215" s="22"/>
      <c r="I215" s="14"/>
      <c r="J215" s="14"/>
    </row>
    <row r="216" spans="1:10">
      <c r="A216" s="38" t="s">
        <v>73</v>
      </c>
      <c r="B216" s="39" t="s">
        <v>8</v>
      </c>
      <c r="C216" s="37">
        <f>C194</f>
        <v>0</v>
      </c>
      <c r="D216" s="97"/>
      <c r="E216" s="98">
        <f>C216*D216</f>
        <v>0</v>
      </c>
      <c r="F216" s="22"/>
      <c r="I216" s="14"/>
      <c r="J216" s="14"/>
    </row>
    <row r="217" spans="1:10">
      <c r="A217" s="38" t="s">
        <v>10</v>
      </c>
      <c r="B217" s="39" t="s">
        <v>8</v>
      </c>
      <c r="C217" s="37">
        <f>C194</f>
        <v>0</v>
      </c>
      <c r="D217" s="136"/>
      <c r="E217" s="40">
        <f>C217*D217</f>
        <v>0</v>
      </c>
      <c r="F217" s="82"/>
      <c r="I217" s="14"/>
      <c r="J217" s="14"/>
    </row>
    <row r="218" spans="1:10" ht="13.5" thickBot="1">
      <c r="A218" s="48" t="s">
        <v>11</v>
      </c>
      <c r="B218" s="74" t="s">
        <v>6</v>
      </c>
      <c r="C218" s="74">
        <v>12</v>
      </c>
      <c r="D218" s="99">
        <f>SUM(E215:E217)</f>
        <v>0</v>
      </c>
      <c r="E218" s="99">
        <f>D218/C218</f>
        <v>0</v>
      </c>
      <c r="F218" s="22"/>
      <c r="I218" s="14"/>
      <c r="J218" s="14"/>
    </row>
    <row r="219" spans="1:10" ht="11.25" customHeight="1" thickBot="1">
      <c r="A219" s="8"/>
      <c r="B219" s="8"/>
      <c r="C219" s="8"/>
      <c r="D219" s="46" t="s">
        <v>74</v>
      </c>
      <c r="E219" s="47"/>
      <c r="F219" s="91">
        <f>E218*E219</f>
        <v>0</v>
      </c>
      <c r="I219" s="14"/>
      <c r="J219" s="14"/>
    </row>
    <row r="220" spans="1:10">
      <c r="A220" s="8"/>
      <c r="B220" s="8"/>
      <c r="C220" s="8"/>
      <c r="D220" s="22"/>
      <c r="E220" s="22"/>
      <c r="F220" s="22"/>
      <c r="I220" s="14"/>
      <c r="J220" s="14"/>
    </row>
    <row r="221" spans="1:10">
      <c r="A221" s="8" t="s">
        <v>39</v>
      </c>
      <c r="B221" s="83"/>
      <c r="C221" s="8"/>
      <c r="D221" s="22"/>
      <c r="E221" s="22"/>
      <c r="F221" s="22"/>
      <c r="I221" s="14"/>
      <c r="J221" s="14"/>
    </row>
    <row r="222" spans="1:10">
      <c r="A222" s="161" t="s">
        <v>69</v>
      </c>
      <c r="B222" s="162"/>
      <c r="C222" s="8"/>
      <c r="D222" s="22"/>
      <c r="E222" s="22"/>
      <c r="F222" s="22"/>
      <c r="I222" s="14"/>
      <c r="J222" s="14"/>
    </row>
    <row r="223" spans="1:10" ht="13.5" thickBot="1">
      <c r="A223" s="8"/>
      <c r="B223" s="83"/>
      <c r="C223" s="8"/>
      <c r="D223" s="22"/>
      <c r="E223" s="22"/>
      <c r="F223" s="22"/>
      <c r="I223" s="14"/>
      <c r="J223" s="14"/>
    </row>
    <row r="224" spans="1:10" ht="13.5" thickBot="1">
      <c r="A224" s="31" t="s">
        <v>117</v>
      </c>
      <c r="B224" s="32" t="s">
        <v>118</v>
      </c>
      <c r="C224" s="32" t="s">
        <v>125</v>
      </c>
      <c r="D224" s="33" t="s">
        <v>119</v>
      </c>
      <c r="E224" s="33" t="s">
        <v>120</v>
      </c>
      <c r="F224" s="34" t="s">
        <v>121</v>
      </c>
      <c r="I224" s="14"/>
      <c r="J224" s="14"/>
    </row>
    <row r="225" spans="1:10">
      <c r="A225" s="35" t="s">
        <v>12</v>
      </c>
      <c r="B225" s="36" t="s">
        <v>13</v>
      </c>
      <c r="C225" s="137"/>
      <c r="D225" s="95"/>
      <c r="E225" s="37"/>
      <c r="F225" s="22"/>
      <c r="I225" s="14"/>
      <c r="J225" s="14"/>
    </row>
    <row r="226" spans="1:10">
      <c r="A226" s="38" t="s">
        <v>14</v>
      </c>
      <c r="B226" s="39" t="s">
        <v>15</v>
      </c>
      <c r="C226" s="54">
        <f>B222</f>
        <v>0</v>
      </c>
      <c r="D226" s="96" t="str">
        <f>IFERROR(+D225/C225,"-")</f>
        <v>-</v>
      </c>
      <c r="E226" s="40" t="str">
        <f>IFERROR(C226*D226,"-")</f>
        <v>-</v>
      </c>
      <c r="F226" s="22"/>
      <c r="G226" s="15"/>
      <c r="H226" s="11"/>
      <c r="I226" s="14"/>
      <c r="J226" s="14"/>
    </row>
    <row r="227" spans="1:10">
      <c r="A227" s="38" t="s">
        <v>90</v>
      </c>
      <c r="B227" s="39" t="s">
        <v>16</v>
      </c>
      <c r="C227" s="138"/>
      <c r="D227" s="97"/>
      <c r="E227" s="40"/>
      <c r="F227" s="22"/>
      <c r="G227" s="15"/>
      <c r="H227" s="11"/>
      <c r="I227" s="14"/>
      <c r="J227" s="14"/>
    </row>
    <row r="228" spans="1:10">
      <c r="A228" s="38" t="s">
        <v>17</v>
      </c>
      <c r="B228" s="39" t="s">
        <v>15</v>
      </c>
      <c r="C228" s="54">
        <f>C226</f>
        <v>0</v>
      </c>
      <c r="D228" s="139">
        <f>+C227*D227/1000</f>
        <v>0</v>
      </c>
      <c r="E228" s="40">
        <f>C228*D228</f>
        <v>0</v>
      </c>
      <c r="F228" s="22"/>
      <c r="G228" s="15"/>
      <c r="H228" s="11"/>
      <c r="I228" s="14"/>
      <c r="J228" s="14"/>
    </row>
    <row r="229" spans="1:10">
      <c r="A229" s="38" t="s">
        <v>91</v>
      </c>
      <c r="B229" s="39" t="s">
        <v>16</v>
      </c>
      <c r="C229" s="138"/>
      <c r="D229" s="97"/>
      <c r="E229" s="40"/>
      <c r="F229" s="22"/>
      <c r="G229" s="15"/>
      <c r="H229" s="11"/>
      <c r="I229" s="14"/>
      <c r="J229" s="14"/>
    </row>
    <row r="230" spans="1:10">
      <c r="A230" s="38" t="s">
        <v>18</v>
      </c>
      <c r="B230" s="39" t="s">
        <v>15</v>
      </c>
      <c r="C230" s="140">
        <f>C226</f>
        <v>0</v>
      </c>
      <c r="D230" s="141">
        <f>+C229*D229/1000</f>
        <v>0</v>
      </c>
      <c r="E230" s="40">
        <f>C230*D230</f>
        <v>0</v>
      </c>
      <c r="F230" s="22"/>
      <c r="G230" s="15"/>
      <c r="H230" s="11"/>
      <c r="I230" s="14"/>
      <c r="J230" s="14"/>
    </row>
    <row r="231" spans="1:10">
      <c r="A231" s="38" t="s">
        <v>92</v>
      </c>
      <c r="B231" s="39" t="s">
        <v>16</v>
      </c>
      <c r="C231" s="138"/>
      <c r="D231" s="97"/>
      <c r="E231" s="40"/>
      <c r="F231" s="22"/>
      <c r="G231" s="15"/>
      <c r="H231" s="11"/>
      <c r="I231" s="14"/>
      <c r="J231" s="14"/>
    </row>
    <row r="232" spans="1:10">
      <c r="A232" s="38" t="s">
        <v>19</v>
      </c>
      <c r="B232" s="39" t="s">
        <v>15</v>
      </c>
      <c r="C232" s="54">
        <f>C226</f>
        <v>0</v>
      </c>
      <c r="D232" s="98">
        <f>+C231*D231/1000</f>
        <v>0</v>
      </c>
      <c r="E232" s="40">
        <f>C232*D232</f>
        <v>0</v>
      </c>
      <c r="F232" s="22"/>
      <c r="G232" s="15"/>
      <c r="H232" s="11"/>
      <c r="I232" s="14"/>
      <c r="J232" s="14"/>
    </row>
    <row r="233" spans="1:10">
      <c r="A233" s="38" t="s">
        <v>20</v>
      </c>
      <c r="B233" s="39" t="s">
        <v>21</v>
      </c>
      <c r="C233" s="138"/>
      <c r="D233" s="97"/>
      <c r="E233" s="40"/>
      <c r="F233" s="22"/>
      <c r="G233" s="15"/>
      <c r="H233" s="11"/>
      <c r="I233" s="14"/>
      <c r="J233" s="14"/>
    </row>
    <row r="234" spans="1:10">
      <c r="A234" s="38" t="s">
        <v>22</v>
      </c>
      <c r="B234" s="39" t="s">
        <v>15</v>
      </c>
      <c r="C234" s="54">
        <f>C226</f>
        <v>0</v>
      </c>
      <c r="D234" s="98">
        <f>+C233*D233/1000</f>
        <v>0</v>
      </c>
      <c r="E234" s="40">
        <f>C234*D234</f>
        <v>0</v>
      </c>
      <c r="F234" s="22"/>
      <c r="G234" s="15"/>
      <c r="H234" s="11"/>
      <c r="I234" s="14"/>
      <c r="J234" s="14"/>
    </row>
    <row r="235" spans="1:10" ht="13.5" thickBot="1">
      <c r="A235" s="48" t="s">
        <v>97</v>
      </c>
      <c r="B235" s="74" t="s">
        <v>70</v>
      </c>
      <c r="C235" s="84"/>
      <c r="D235" s="85">
        <f>IFERROR(D226+D228+D230+D232+D234,0)</f>
        <v>0</v>
      </c>
      <c r="E235" s="40"/>
      <c r="F235" s="22"/>
      <c r="I235" s="14"/>
      <c r="J235" s="14"/>
    </row>
    <row r="236" spans="1:10" ht="11.25" customHeight="1" thickBot="1">
      <c r="A236" s="8"/>
      <c r="B236" s="8"/>
      <c r="C236" s="8"/>
      <c r="D236" s="22"/>
      <c r="E236" s="22"/>
      <c r="F236" s="126">
        <f>SUM(E225:E234)</f>
        <v>0</v>
      </c>
      <c r="I236" s="14"/>
      <c r="J236" s="14"/>
    </row>
    <row r="237" spans="1:10">
      <c r="A237" s="8"/>
      <c r="B237" s="8"/>
      <c r="C237" s="8"/>
      <c r="D237" s="22"/>
      <c r="E237" s="22"/>
      <c r="F237" s="22"/>
      <c r="I237" s="14"/>
      <c r="J237" s="14"/>
    </row>
    <row r="238" spans="1:10" ht="13.5" thickBot="1">
      <c r="A238" s="8" t="s">
        <v>40</v>
      </c>
      <c r="B238" s="8"/>
      <c r="C238" s="8"/>
      <c r="D238" s="22"/>
      <c r="E238" s="22"/>
      <c r="F238" s="22"/>
      <c r="I238" s="14"/>
      <c r="J238" s="14"/>
    </row>
    <row r="239" spans="1:10" ht="13.5" thickBot="1">
      <c r="A239" s="31" t="s">
        <v>117</v>
      </c>
      <c r="B239" s="32" t="s">
        <v>118</v>
      </c>
      <c r="C239" s="32" t="s">
        <v>114</v>
      </c>
      <c r="D239" s="33" t="s">
        <v>119</v>
      </c>
      <c r="E239" s="33" t="s">
        <v>120</v>
      </c>
      <c r="F239" s="34" t="s">
        <v>121</v>
      </c>
      <c r="I239" s="14"/>
      <c r="J239" s="14"/>
    </row>
    <row r="240" spans="1:10" ht="13.5" thickBot="1">
      <c r="A240" s="35" t="s">
        <v>132</v>
      </c>
      <c r="B240" s="36" t="s">
        <v>70</v>
      </c>
      <c r="C240" s="54"/>
      <c r="D240" s="95"/>
      <c r="E240" s="96">
        <f>C240*D240</f>
        <v>0</v>
      </c>
      <c r="F240" s="22"/>
      <c r="I240" s="14"/>
      <c r="J240" s="14"/>
    </row>
    <row r="241" spans="1:10" ht="11.25" customHeight="1" thickBot="1">
      <c r="A241" s="8"/>
      <c r="B241" s="8"/>
      <c r="C241" s="8"/>
      <c r="D241" s="22"/>
      <c r="E241" s="22"/>
      <c r="F241" s="126">
        <f>E240</f>
        <v>0</v>
      </c>
      <c r="I241" s="14"/>
      <c r="J241" s="14"/>
    </row>
    <row r="242" spans="1:10">
      <c r="A242" s="8"/>
      <c r="B242" s="8"/>
      <c r="C242" s="8"/>
      <c r="D242" s="22"/>
      <c r="E242" s="22"/>
      <c r="F242" s="22"/>
      <c r="I242" s="14"/>
      <c r="J242" s="14"/>
    </row>
    <row r="243" spans="1:10" ht="13.5" thickBot="1">
      <c r="A243" s="8" t="s">
        <v>46</v>
      </c>
      <c r="B243" s="8"/>
      <c r="C243" s="8"/>
      <c r="D243" s="22"/>
      <c r="E243" s="22"/>
      <c r="F243" s="22"/>
      <c r="I243" s="14"/>
      <c r="J243" s="14"/>
    </row>
    <row r="244" spans="1:10" ht="13.5" thickBot="1">
      <c r="A244" s="31" t="s">
        <v>48</v>
      </c>
      <c r="B244" s="32" t="s">
        <v>49</v>
      </c>
      <c r="C244" s="32" t="s">
        <v>33</v>
      </c>
      <c r="D244" s="33" t="s">
        <v>89</v>
      </c>
      <c r="E244" s="33" t="s">
        <v>50</v>
      </c>
      <c r="F244" s="34" t="s">
        <v>108</v>
      </c>
      <c r="I244" s="14"/>
      <c r="J244" s="14"/>
    </row>
    <row r="245" spans="1:10">
      <c r="A245" s="142" t="s">
        <v>161</v>
      </c>
      <c r="B245" s="36" t="s">
        <v>8</v>
      </c>
      <c r="C245" s="69"/>
      <c r="D245" s="95"/>
      <c r="E245" s="96">
        <f>C245*D245</f>
        <v>0</v>
      </c>
      <c r="F245" s="22"/>
      <c r="I245" s="14"/>
      <c r="J245" s="14"/>
    </row>
    <row r="246" spans="1:10">
      <c r="A246" s="35" t="s">
        <v>71</v>
      </c>
      <c r="B246" s="36" t="s">
        <v>8</v>
      </c>
      <c r="C246" s="69"/>
      <c r="D246" s="86"/>
      <c r="E246" s="37"/>
      <c r="F246" s="22"/>
      <c r="I246" s="14"/>
      <c r="J246" s="14"/>
    </row>
    <row r="247" spans="1:10">
      <c r="A247" s="35" t="s">
        <v>53</v>
      </c>
      <c r="B247" s="36" t="s">
        <v>8</v>
      </c>
      <c r="C247" s="37">
        <f>C245*C246</f>
        <v>0</v>
      </c>
      <c r="D247" s="95"/>
      <c r="E247" s="96">
        <f>C247*D247</f>
        <v>0</v>
      </c>
      <c r="F247" s="22"/>
      <c r="I247" s="14"/>
      <c r="J247" s="14"/>
    </row>
    <row r="248" spans="1:10">
      <c r="A248" s="143" t="s">
        <v>126</v>
      </c>
      <c r="B248" s="39" t="s">
        <v>23</v>
      </c>
      <c r="C248" s="144"/>
      <c r="D248" s="98">
        <f>E245+E247</f>
        <v>0</v>
      </c>
      <c r="E248" s="98" t="str">
        <f>IFERROR(D248/C248,"-")</f>
        <v>-</v>
      </c>
      <c r="F248" s="22"/>
      <c r="I248" s="14"/>
      <c r="J248" s="14"/>
    </row>
    <row r="249" spans="1:10" ht="13.5" thickBot="1">
      <c r="A249" s="38" t="s">
        <v>41</v>
      </c>
      <c r="B249" s="39" t="s">
        <v>15</v>
      </c>
      <c r="C249" s="54">
        <f>B222</f>
        <v>0</v>
      </c>
      <c r="D249" s="98" t="str">
        <f>E248</f>
        <v>-</v>
      </c>
      <c r="E249" s="40">
        <f>IFERROR(C249*D249,0)</f>
        <v>0</v>
      </c>
      <c r="F249" s="22"/>
      <c r="I249" s="14"/>
      <c r="J249" s="14"/>
    </row>
    <row r="250" spans="1:10" ht="11.25" customHeight="1" thickBot="1">
      <c r="A250" s="8"/>
      <c r="B250" s="8"/>
      <c r="C250" s="8"/>
      <c r="D250" s="22"/>
      <c r="E250" s="22"/>
      <c r="F250" s="126">
        <f>E249</f>
        <v>0</v>
      </c>
      <c r="I250" s="14"/>
      <c r="J250" s="14"/>
    </row>
    <row r="251" spans="1:10" ht="11.25" customHeight="1">
      <c r="A251" s="8"/>
      <c r="B251" s="8"/>
      <c r="C251" s="8"/>
      <c r="D251" s="22"/>
      <c r="E251" s="22"/>
      <c r="F251" s="168"/>
      <c r="I251" s="14"/>
      <c r="J251" s="14"/>
    </row>
    <row r="252" spans="1:10" s="8" customFormat="1" ht="11.25">
      <c r="A252" s="8" t="s">
        <v>178</v>
      </c>
      <c r="D252" s="22"/>
      <c r="E252" s="22"/>
      <c r="F252" s="22"/>
      <c r="G252" s="22"/>
      <c r="I252" s="170"/>
      <c r="J252" s="170"/>
    </row>
    <row r="253" spans="1:10" s="8" customFormat="1" ht="12" thickBot="1">
      <c r="A253" s="68" t="s">
        <v>163</v>
      </c>
      <c r="D253" s="22"/>
      <c r="E253" s="22"/>
      <c r="F253" s="22"/>
      <c r="G253" s="22"/>
      <c r="I253" s="170"/>
      <c r="J253" s="170"/>
    </row>
    <row r="254" spans="1:10" s="8" customFormat="1" ht="12" thickBot="1">
      <c r="A254" s="31" t="s">
        <v>117</v>
      </c>
      <c r="B254" s="32" t="s">
        <v>118</v>
      </c>
      <c r="C254" s="32" t="s">
        <v>114</v>
      </c>
      <c r="D254" s="33" t="s">
        <v>119</v>
      </c>
      <c r="E254" s="33" t="s">
        <v>120</v>
      </c>
      <c r="F254" s="34" t="s">
        <v>121</v>
      </c>
      <c r="G254" s="22"/>
      <c r="I254" s="170"/>
      <c r="J254" s="170"/>
    </row>
    <row r="255" spans="1:10" s="8" customFormat="1" ht="11.25">
      <c r="A255" s="169" t="s">
        <v>162</v>
      </c>
      <c r="B255" s="36" t="s">
        <v>8</v>
      </c>
      <c r="C255" s="69"/>
      <c r="D255" s="95"/>
      <c r="E255" s="96">
        <f>C255*D255</f>
        <v>0</v>
      </c>
      <c r="F255" s="22"/>
      <c r="G255" s="22"/>
      <c r="I255" s="170"/>
      <c r="J255" s="170"/>
    </row>
    <row r="256" spans="1:10" s="8" customFormat="1" ht="11.25">
      <c r="A256" s="134" t="s">
        <v>164</v>
      </c>
      <c r="B256" s="39" t="s">
        <v>62</v>
      </c>
      <c r="C256" s="80"/>
      <c r="D256" s="41"/>
      <c r="E256" s="40"/>
      <c r="F256" s="22"/>
      <c r="G256" s="22"/>
      <c r="I256" s="170"/>
      <c r="J256" s="170"/>
    </row>
    <row r="257" spans="1:10" s="8" customFormat="1" ht="11.25">
      <c r="A257" s="134" t="s">
        <v>165</v>
      </c>
      <c r="B257" s="39" t="s">
        <v>62</v>
      </c>
      <c r="C257" s="80"/>
      <c r="D257" s="41"/>
      <c r="E257" s="40"/>
      <c r="F257" s="70"/>
      <c r="G257" s="22"/>
      <c r="I257" s="170"/>
      <c r="J257" s="170"/>
    </row>
    <row r="258" spans="1:10" s="8" customFormat="1" ht="11.25">
      <c r="A258" s="134" t="s">
        <v>166</v>
      </c>
      <c r="B258" s="39" t="s">
        <v>1</v>
      </c>
      <c r="C258" s="41"/>
      <c r="D258" s="97"/>
      <c r="E258" s="98">
        <f>C258*D258/100</f>
        <v>0</v>
      </c>
      <c r="F258" s="22"/>
      <c r="G258" s="22"/>
      <c r="I258" s="170"/>
      <c r="J258" s="170"/>
    </row>
    <row r="259" spans="1:10" s="8" customFormat="1" ht="11.25">
      <c r="A259" s="161" t="s">
        <v>167</v>
      </c>
      <c r="B259" s="74" t="s">
        <v>6</v>
      </c>
      <c r="C259" s="171"/>
      <c r="D259" s="172"/>
      <c r="E259" s="99">
        <f>IFERROR(D259/C259,0)</f>
        <v>0</v>
      </c>
      <c r="F259" s="22"/>
      <c r="G259" s="22"/>
      <c r="I259" s="170"/>
      <c r="J259" s="170"/>
    </row>
    <row r="260" spans="1:10" s="8" customFormat="1" ht="12" thickBot="1">
      <c r="A260" s="173" t="s">
        <v>168</v>
      </c>
      <c r="B260" s="174" t="s">
        <v>8</v>
      </c>
      <c r="C260" s="69"/>
      <c r="D260" s="175"/>
      <c r="E260" s="176">
        <f>C260*D260</f>
        <v>0</v>
      </c>
      <c r="F260" s="22"/>
      <c r="G260" s="22"/>
      <c r="I260" s="170"/>
      <c r="J260" s="170"/>
    </row>
    <row r="261" spans="1:10" s="8" customFormat="1" ht="12" thickBot="1">
      <c r="A261" s="17"/>
      <c r="B261" s="17"/>
      <c r="C261" s="17"/>
      <c r="D261" s="46" t="s">
        <v>74</v>
      </c>
      <c r="E261" s="47"/>
      <c r="F261" s="126">
        <f>E260*E261</f>
        <v>0</v>
      </c>
      <c r="G261" s="22"/>
      <c r="I261" s="170"/>
      <c r="J261" s="170"/>
    </row>
    <row r="262" spans="1:10" s="8" customFormat="1" ht="11.25">
      <c r="D262" s="22"/>
      <c r="E262" s="22"/>
      <c r="F262" s="22"/>
      <c r="G262" s="22"/>
      <c r="I262" s="170"/>
      <c r="J262" s="170"/>
    </row>
    <row r="263" spans="1:10" s="8" customFormat="1" ht="12" thickBot="1">
      <c r="A263" s="68" t="s">
        <v>169</v>
      </c>
      <c r="D263" s="22"/>
      <c r="E263" s="22"/>
      <c r="F263" s="22"/>
      <c r="G263" s="22"/>
      <c r="I263" s="170"/>
      <c r="J263" s="170"/>
    </row>
    <row r="264" spans="1:10" s="8" customFormat="1" ht="12" thickBot="1">
      <c r="A264" s="31" t="s">
        <v>117</v>
      </c>
      <c r="B264" s="32" t="s">
        <v>118</v>
      </c>
      <c r="C264" s="32" t="s">
        <v>114</v>
      </c>
      <c r="D264" s="33" t="s">
        <v>119</v>
      </c>
      <c r="E264" s="33" t="s">
        <v>120</v>
      </c>
      <c r="F264" s="34" t="s">
        <v>121</v>
      </c>
      <c r="G264" s="22"/>
      <c r="I264" s="170"/>
      <c r="J264" s="170"/>
    </row>
    <row r="265" spans="1:10" s="8" customFormat="1" ht="11.25">
      <c r="A265" s="169" t="s">
        <v>170</v>
      </c>
      <c r="B265" s="69" t="s">
        <v>8</v>
      </c>
      <c r="C265" s="69"/>
      <c r="D265" s="95"/>
      <c r="E265" s="95">
        <f>C265*D265</f>
        <v>0</v>
      </c>
      <c r="F265" s="177"/>
      <c r="G265" s="22"/>
      <c r="I265" s="170"/>
      <c r="J265" s="170"/>
    </row>
    <row r="266" spans="1:10" s="8" customFormat="1" ht="11.25">
      <c r="A266" s="134" t="s">
        <v>171</v>
      </c>
      <c r="B266" s="80" t="s">
        <v>1</v>
      </c>
      <c r="C266" s="80"/>
      <c r="D266" s="88"/>
      <c r="E266" s="88"/>
      <c r="F266" s="177"/>
      <c r="G266" s="22"/>
      <c r="I266" s="170"/>
      <c r="J266" s="170"/>
    </row>
    <row r="267" spans="1:10" s="8" customFormat="1" ht="11.25">
      <c r="A267" s="134" t="s">
        <v>172</v>
      </c>
      <c r="B267" s="80" t="s">
        <v>30</v>
      </c>
      <c r="C267" s="78"/>
      <c r="D267" s="88"/>
      <c r="E267" s="88"/>
      <c r="F267" s="177"/>
      <c r="G267" s="22"/>
      <c r="I267" s="170"/>
      <c r="J267" s="170"/>
    </row>
    <row r="268" spans="1:10" s="8" customFormat="1" ht="11.25">
      <c r="A268" s="134" t="s">
        <v>173</v>
      </c>
      <c r="B268" s="80" t="s">
        <v>30</v>
      </c>
      <c r="C268" s="41"/>
      <c r="D268" s="88"/>
      <c r="E268" s="88"/>
      <c r="F268" s="177"/>
      <c r="G268" s="22"/>
      <c r="I268" s="170"/>
      <c r="J268" s="170"/>
    </row>
    <row r="269" spans="1:10" s="8" customFormat="1" ht="11.25">
      <c r="A269" s="161" t="s">
        <v>174</v>
      </c>
      <c r="B269" s="171" t="s">
        <v>30</v>
      </c>
      <c r="C269" s="171"/>
      <c r="D269" s="172"/>
      <c r="E269" s="172">
        <f>D269</f>
        <v>0</v>
      </c>
      <c r="F269" s="177"/>
      <c r="G269" s="22"/>
      <c r="I269" s="170"/>
      <c r="J269" s="170"/>
    </row>
    <row r="270" spans="1:10" s="8" customFormat="1" ht="11.25">
      <c r="A270" s="178" t="s">
        <v>175</v>
      </c>
      <c r="B270" s="179"/>
      <c r="C270" s="179"/>
      <c r="D270" s="180"/>
      <c r="E270" s="181">
        <f>E269</f>
        <v>0</v>
      </c>
      <c r="F270" s="177"/>
      <c r="G270" s="22"/>
      <c r="I270" s="170"/>
      <c r="J270" s="170"/>
    </row>
    <row r="271" spans="1:10" s="8" customFormat="1" ht="12" thickBot="1">
      <c r="A271" s="161" t="s">
        <v>168</v>
      </c>
      <c r="B271" s="171" t="s">
        <v>8</v>
      </c>
      <c r="C271" s="80"/>
      <c r="D271" s="172"/>
      <c r="E271" s="181">
        <f>C271*D271</f>
        <v>0</v>
      </c>
      <c r="F271" s="177"/>
      <c r="G271" s="22"/>
      <c r="I271" s="170"/>
      <c r="J271" s="170"/>
    </row>
    <row r="272" spans="1:10" s="8" customFormat="1" ht="12" thickBot="1">
      <c r="C272" s="182"/>
      <c r="D272" s="183" t="s">
        <v>74</v>
      </c>
      <c r="E272" s="165"/>
      <c r="F272" s="126">
        <f>E271*E272</f>
        <v>0</v>
      </c>
      <c r="G272" s="22"/>
      <c r="I272" s="170"/>
      <c r="J272" s="170"/>
    </row>
    <row r="273" spans="1:10" s="8" customFormat="1" ht="11.25">
      <c r="D273" s="22"/>
      <c r="E273" s="22"/>
      <c r="F273" s="168"/>
      <c r="G273" s="22"/>
      <c r="I273" s="170"/>
      <c r="J273" s="170"/>
    </row>
    <row r="274" spans="1:10" s="8" customFormat="1" ht="13.5" thickBot="1">
      <c r="A274" s="197" t="s">
        <v>179</v>
      </c>
      <c r="B274" s="184"/>
      <c r="C274" s="184"/>
      <c r="D274" s="184"/>
      <c r="E274" s="184"/>
      <c r="F274" s="184"/>
      <c r="G274" s="22"/>
      <c r="I274" s="170"/>
      <c r="J274" s="170"/>
    </row>
    <row r="275" spans="1:10" s="8" customFormat="1" ht="12" thickBot="1">
      <c r="A275" s="185" t="s">
        <v>117</v>
      </c>
      <c r="B275" s="186" t="s">
        <v>118</v>
      </c>
      <c r="C275" s="186" t="s">
        <v>114</v>
      </c>
      <c r="D275" s="186" t="s">
        <v>119</v>
      </c>
      <c r="E275" s="186" t="s">
        <v>120</v>
      </c>
      <c r="F275" s="187" t="s">
        <v>121</v>
      </c>
      <c r="G275" s="22"/>
      <c r="I275" s="170"/>
      <c r="J275" s="170"/>
    </row>
    <row r="276" spans="1:10" s="8" customFormat="1" ht="12" thickBot="1">
      <c r="A276" s="188" t="s">
        <v>176</v>
      </c>
      <c r="B276" s="189" t="s">
        <v>177</v>
      </c>
      <c r="C276" s="190"/>
      <c r="D276" s="191"/>
      <c r="E276" s="192">
        <f>C276*D276</f>
        <v>0</v>
      </c>
      <c r="F276" s="193"/>
      <c r="G276" s="22"/>
      <c r="I276" s="170"/>
      <c r="J276" s="170"/>
    </row>
    <row r="277" spans="1:10" s="8" customFormat="1" ht="13.5" thickBot="1">
      <c r="A277" s="194"/>
      <c r="B277" s="194"/>
      <c r="C277" s="194"/>
      <c r="D277" s="195"/>
      <c r="E277" s="195"/>
      <c r="F277" s="196">
        <f>E276</f>
        <v>0</v>
      </c>
      <c r="G277" s="22"/>
      <c r="I277" s="170"/>
      <c r="J277" s="170"/>
    </row>
    <row r="278" spans="1:10" ht="13.5" thickBot="1">
      <c r="A278" s="8"/>
      <c r="B278" s="8"/>
      <c r="C278" s="8"/>
      <c r="D278" s="22"/>
      <c r="E278" s="22"/>
      <c r="F278" s="22"/>
      <c r="G278" s="5"/>
    </row>
    <row r="279" spans="1:10" ht="11.25" customHeight="1" thickBot="1">
      <c r="A279" s="59" t="s">
        <v>85</v>
      </c>
      <c r="B279" s="60"/>
      <c r="C279" s="60"/>
      <c r="D279" s="21"/>
      <c r="E279" s="61"/>
      <c r="F279" s="126">
        <f>+SUM(F183:F278)</f>
        <v>0</v>
      </c>
      <c r="G279" s="5"/>
    </row>
    <row r="280" spans="1:10">
      <c r="A280" s="8"/>
      <c r="B280" s="8"/>
      <c r="C280" s="8"/>
      <c r="D280" s="22"/>
      <c r="E280" s="22"/>
      <c r="F280" s="22"/>
      <c r="G280" s="5"/>
    </row>
    <row r="281" spans="1:10" ht="13.5" thickBot="1">
      <c r="A281" s="28" t="s">
        <v>127</v>
      </c>
      <c r="B281" s="28"/>
      <c r="C281" s="28"/>
      <c r="D281" s="27"/>
      <c r="E281" s="27"/>
      <c r="F281" s="87"/>
      <c r="G281" s="5"/>
    </row>
    <row r="282" spans="1:10" ht="13.5" thickBot="1">
      <c r="A282" s="31" t="s">
        <v>117</v>
      </c>
      <c r="B282" s="32" t="s">
        <v>118</v>
      </c>
      <c r="C282" s="32" t="s">
        <v>114</v>
      </c>
      <c r="D282" s="33" t="s">
        <v>119</v>
      </c>
      <c r="E282" s="33" t="s">
        <v>120</v>
      </c>
      <c r="F282" s="34" t="s">
        <v>121</v>
      </c>
      <c r="G282" s="5"/>
    </row>
    <row r="283" spans="1:10">
      <c r="A283" s="38" t="s">
        <v>54</v>
      </c>
      <c r="B283" s="39" t="s">
        <v>8</v>
      </c>
      <c r="C283" s="124"/>
      <c r="D283" s="95"/>
      <c r="E283" s="98">
        <f>C283*D283</f>
        <v>0</v>
      </c>
      <c r="F283" s="88"/>
      <c r="G283" s="5"/>
    </row>
    <row r="284" spans="1:10">
      <c r="A284" s="38" t="s">
        <v>24</v>
      </c>
      <c r="B284" s="39" t="s">
        <v>8</v>
      </c>
      <c r="C284" s="124"/>
      <c r="D284" s="95"/>
      <c r="E284" s="98">
        <f>C284*D284</f>
        <v>0</v>
      </c>
      <c r="F284" s="88"/>
      <c r="G284" s="5"/>
    </row>
    <row r="285" spans="1:10">
      <c r="A285" s="38" t="s">
        <v>25</v>
      </c>
      <c r="B285" s="39" t="s">
        <v>8</v>
      </c>
      <c r="C285" s="124"/>
      <c r="D285" s="95"/>
      <c r="E285" s="98">
        <f>C285*D285</f>
        <v>0</v>
      </c>
      <c r="F285" s="88"/>
      <c r="G285" s="5"/>
    </row>
    <row r="286" spans="1:10" ht="13.5" thickBot="1">
      <c r="A286" s="38" t="s">
        <v>44</v>
      </c>
      <c r="B286" s="39" t="s">
        <v>42</v>
      </c>
      <c r="C286" s="124"/>
      <c r="D286" s="95"/>
      <c r="E286" s="98">
        <f>C286*D286</f>
        <v>0</v>
      </c>
      <c r="F286" s="88"/>
      <c r="G286" s="5"/>
    </row>
    <row r="287" spans="1:10" ht="11.25" customHeight="1" thickBot="1">
      <c r="A287" s="28"/>
      <c r="B287" s="28"/>
      <c r="C287" s="28"/>
      <c r="D287" s="28"/>
      <c r="E287" s="27"/>
      <c r="F287" s="126">
        <f>SUM(E283:E286)</f>
        <v>0</v>
      </c>
      <c r="G287" s="5"/>
    </row>
    <row r="288" spans="1:10" ht="13.5" thickBot="1">
      <c r="A288" s="8"/>
      <c r="B288" s="8"/>
      <c r="C288" s="8"/>
      <c r="D288" s="22"/>
      <c r="E288" s="22"/>
      <c r="F288" s="22"/>
      <c r="G288" s="5"/>
    </row>
    <row r="289" spans="1:7" ht="11.25" customHeight="1" thickBot="1">
      <c r="A289" s="59" t="s">
        <v>86</v>
      </c>
      <c r="B289" s="60"/>
      <c r="C289" s="60"/>
      <c r="D289" s="21"/>
      <c r="E289" s="61"/>
      <c r="F289" s="126">
        <f>+F287</f>
        <v>0</v>
      </c>
      <c r="G289" s="5"/>
    </row>
    <row r="290" spans="1:7">
      <c r="A290" s="8"/>
      <c r="B290" s="8"/>
      <c r="C290" s="8"/>
      <c r="D290" s="22"/>
      <c r="E290" s="22"/>
      <c r="F290" s="22"/>
    </row>
    <row r="291" spans="1:7" ht="13.5" thickBot="1">
      <c r="A291" s="28" t="s">
        <v>128</v>
      </c>
      <c r="B291" s="28"/>
      <c r="C291" s="28"/>
      <c r="D291" s="27"/>
      <c r="E291" s="27"/>
      <c r="F291" s="87"/>
    </row>
    <row r="292" spans="1:7" ht="13.5" thickBot="1">
      <c r="A292" s="31" t="s">
        <v>117</v>
      </c>
      <c r="B292" s="32" t="s">
        <v>118</v>
      </c>
      <c r="C292" s="32" t="s">
        <v>114</v>
      </c>
      <c r="D292" s="33" t="s">
        <v>119</v>
      </c>
      <c r="E292" s="33" t="s">
        <v>120</v>
      </c>
      <c r="F292" s="34" t="s">
        <v>121</v>
      </c>
    </row>
    <row r="293" spans="1:7">
      <c r="A293" s="38" t="s">
        <v>83</v>
      </c>
      <c r="B293" s="39" t="s">
        <v>42</v>
      </c>
      <c r="C293" s="64">
        <f>C183</f>
        <v>0</v>
      </c>
      <c r="D293" s="97"/>
      <c r="E293" s="98">
        <f>+D293*C293</f>
        <v>0</v>
      </c>
      <c r="F293" s="88"/>
    </row>
    <row r="294" spans="1:7">
      <c r="A294" s="38" t="s">
        <v>45</v>
      </c>
      <c r="B294" s="39" t="s">
        <v>6</v>
      </c>
      <c r="C294" s="89"/>
      <c r="D294" s="98">
        <f>SUM(E293:E293)</f>
        <v>0</v>
      </c>
      <c r="E294" s="98"/>
      <c r="F294" s="88"/>
    </row>
    <row r="295" spans="1:7">
      <c r="A295" s="38" t="s">
        <v>84</v>
      </c>
      <c r="B295" s="39" t="s">
        <v>8</v>
      </c>
      <c r="C295" s="64">
        <f>+C293</f>
        <v>0</v>
      </c>
      <c r="D295" s="97"/>
      <c r="E295" s="98">
        <f>C295*D295</f>
        <v>0</v>
      </c>
      <c r="F295" s="88"/>
    </row>
    <row r="296" spans="1:7" ht="13.5" thickBot="1">
      <c r="A296" s="38" t="s">
        <v>32</v>
      </c>
      <c r="B296" s="39" t="s">
        <v>6</v>
      </c>
      <c r="C296" s="89"/>
      <c r="D296" s="98">
        <f>+E295</f>
        <v>0</v>
      </c>
      <c r="E296" s="98"/>
      <c r="F296" s="88"/>
    </row>
    <row r="297" spans="1:7" s="10" customFormat="1" ht="11.25" customHeight="1" thickBot="1">
      <c r="A297" s="12"/>
      <c r="B297" s="12"/>
      <c r="C297" s="12"/>
      <c r="D297" s="46" t="s">
        <v>74</v>
      </c>
      <c r="E297" s="47">
        <f>$B$62</f>
        <v>0</v>
      </c>
      <c r="F297" s="126">
        <f>(E294+E296)*E297</f>
        <v>0</v>
      </c>
      <c r="G297" s="13"/>
    </row>
    <row r="298" spans="1:7" ht="13.5" thickBot="1">
      <c r="A298" s="8"/>
      <c r="B298" s="8"/>
      <c r="C298" s="8"/>
      <c r="D298" s="22"/>
      <c r="E298" s="22"/>
      <c r="F298" s="22"/>
    </row>
    <row r="299" spans="1:7" ht="11.25" customHeight="1" thickBot="1">
      <c r="A299" s="59" t="s">
        <v>82</v>
      </c>
      <c r="B299" s="60"/>
      <c r="C299" s="60"/>
      <c r="D299" s="21"/>
      <c r="E299" s="61"/>
      <c r="F299" s="126">
        <f>+F297</f>
        <v>0</v>
      </c>
    </row>
    <row r="300" spans="1:7" ht="17.25" customHeight="1" thickBot="1">
      <c r="A300" s="8"/>
      <c r="B300" s="8"/>
      <c r="C300" s="8"/>
      <c r="D300" s="22"/>
      <c r="E300" s="22"/>
      <c r="F300" s="22"/>
    </row>
    <row r="301" spans="1:7" ht="11.25" customHeight="1" thickBot="1">
      <c r="A301" s="59" t="s">
        <v>87</v>
      </c>
      <c r="B301" s="65"/>
      <c r="C301" s="65"/>
      <c r="D301" s="66"/>
      <c r="E301" s="67"/>
      <c r="F301" s="56">
        <f>+F152+F177+F279+F289+F299</f>
        <v>0</v>
      </c>
    </row>
    <row r="302" spans="1:7">
      <c r="A302" s="8"/>
      <c r="B302" s="8"/>
      <c r="C302" s="8"/>
      <c r="D302" s="22"/>
      <c r="E302" s="22"/>
      <c r="F302" s="22"/>
    </row>
    <row r="303" spans="1:7" ht="11.25" customHeight="1">
      <c r="A303" s="30" t="s">
        <v>56</v>
      </c>
      <c r="B303" s="8"/>
      <c r="C303" s="8"/>
      <c r="D303" s="22"/>
      <c r="E303" s="22"/>
      <c r="F303" s="22"/>
    </row>
    <row r="304" spans="1:7" ht="13.5" thickBot="1">
      <c r="A304" s="8"/>
      <c r="B304" s="8"/>
      <c r="C304" s="8"/>
      <c r="D304" s="22"/>
      <c r="E304" s="22"/>
      <c r="F304" s="22"/>
    </row>
    <row r="305" spans="1:7" ht="13.5" thickBot="1">
      <c r="A305" s="31" t="s">
        <v>48</v>
      </c>
      <c r="B305" s="32" t="s">
        <v>49</v>
      </c>
      <c r="C305" s="32" t="s">
        <v>33</v>
      </c>
      <c r="D305" s="33" t="s">
        <v>89</v>
      </c>
      <c r="E305" s="33" t="s">
        <v>50</v>
      </c>
      <c r="F305" s="34" t="s">
        <v>108</v>
      </c>
    </row>
    <row r="306" spans="1:7" ht="13.5" thickBot="1">
      <c r="A306" s="35" t="s">
        <v>31</v>
      </c>
      <c r="B306" s="36" t="s">
        <v>1</v>
      </c>
      <c r="C306" s="41"/>
      <c r="D306" s="96"/>
      <c r="E306" s="96">
        <f>C306*D306/100</f>
        <v>0</v>
      </c>
      <c r="F306" s="22"/>
    </row>
    <row r="307" spans="1:7" ht="11.25" customHeight="1" thickBot="1">
      <c r="A307" s="8"/>
      <c r="B307" s="8"/>
      <c r="C307" s="8"/>
      <c r="D307" s="22"/>
      <c r="E307" s="22"/>
      <c r="F307" s="126">
        <f>+E306</f>
        <v>0</v>
      </c>
    </row>
    <row r="308" spans="1:7" ht="13.5" thickBot="1">
      <c r="A308" s="8"/>
      <c r="B308" s="8"/>
      <c r="C308" s="8"/>
      <c r="D308" s="22"/>
      <c r="E308" s="22"/>
      <c r="F308" s="22"/>
    </row>
    <row r="309" spans="1:7" ht="13.5" thickBot="1">
      <c r="A309" s="59" t="s">
        <v>94</v>
      </c>
      <c r="B309" s="65"/>
      <c r="C309" s="65"/>
      <c r="D309" s="66"/>
      <c r="E309" s="67"/>
      <c r="F309" s="92">
        <f>F307</f>
        <v>0</v>
      </c>
    </row>
    <row r="310" spans="1:7" ht="11.25" customHeight="1">
      <c r="A310" s="28"/>
      <c r="B310" s="28"/>
      <c r="C310" s="28"/>
      <c r="D310" s="27"/>
      <c r="E310" s="27"/>
      <c r="F310" s="87"/>
    </row>
    <row r="311" spans="1:7" ht="13.5" thickBot="1">
      <c r="A311" s="8"/>
      <c r="B311" s="8"/>
      <c r="C311" s="8"/>
      <c r="D311" s="22"/>
      <c r="E311" s="22"/>
      <c r="F311" s="22"/>
    </row>
    <row r="312" spans="1:7" s="1" customFormat="1" ht="13.5" thickBot="1">
      <c r="A312" s="59" t="s">
        <v>88</v>
      </c>
      <c r="B312" s="65"/>
      <c r="C312" s="65"/>
      <c r="D312" s="66"/>
      <c r="E312" s="67"/>
      <c r="F312" s="92">
        <f>F301+F309</f>
        <v>0</v>
      </c>
      <c r="G312" s="3"/>
    </row>
    <row r="313" spans="1:7" s="1" customFormat="1">
      <c r="A313" s="50"/>
      <c r="B313" s="22"/>
      <c r="C313" s="22"/>
      <c r="D313" s="22"/>
      <c r="E313" s="22"/>
      <c r="F313" s="22"/>
      <c r="G313" s="3"/>
    </row>
    <row r="314" spans="1:7">
      <c r="A314" s="50"/>
      <c r="B314" s="22"/>
      <c r="C314" s="22"/>
      <c r="D314" s="22"/>
      <c r="E314" s="22"/>
      <c r="F314" s="22"/>
    </row>
    <row r="315" spans="1:7">
      <c r="A315" s="8"/>
      <c r="B315" s="8"/>
      <c r="C315" s="8"/>
      <c r="D315" s="22"/>
      <c r="E315" s="22"/>
      <c r="F315" s="22"/>
    </row>
    <row r="316" spans="1:7">
      <c r="A316" s="8"/>
      <c r="B316" s="8"/>
      <c r="C316" s="8"/>
      <c r="D316" s="22"/>
      <c r="E316" s="22"/>
      <c r="F316" s="22"/>
    </row>
    <row r="317" spans="1:7">
      <c r="A317" s="8"/>
      <c r="B317" s="8"/>
      <c r="C317" s="8"/>
      <c r="D317" s="22"/>
      <c r="E317" s="22"/>
      <c r="F317" s="22"/>
    </row>
    <row r="318" spans="1:7">
      <c r="A318" s="8"/>
      <c r="B318" s="8"/>
      <c r="C318" s="8"/>
      <c r="D318" s="22"/>
      <c r="E318" s="22"/>
      <c r="F318" s="22"/>
    </row>
    <row r="319" spans="1:7">
      <c r="A319" s="8"/>
      <c r="B319" s="8"/>
      <c r="C319" s="8"/>
      <c r="D319" s="22"/>
      <c r="E319" s="22"/>
      <c r="F319" s="22"/>
    </row>
    <row r="320" spans="1:7">
      <c r="A320" s="8"/>
      <c r="B320" s="8"/>
      <c r="C320" s="8"/>
      <c r="D320" s="22"/>
      <c r="E320" s="22"/>
      <c r="F320" s="22"/>
    </row>
    <row r="321" spans="1:6">
      <c r="A321" s="8"/>
      <c r="B321" s="8"/>
      <c r="C321" s="8"/>
      <c r="D321" s="22"/>
      <c r="E321" s="22"/>
      <c r="F321" s="22"/>
    </row>
    <row r="322" spans="1:6">
      <c r="A322" s="8"/>
      <c r="B322" s="8"/>
      <c r="C322" s="8"/>
      <c r="D322" s="22"/>
      <c r="E322" s="22"/>
      <c r="F322" s="22"/>
    </row>
    <row r="323" spans="1:6">
      <c r="A323" s="8"/>
      <c r="B323" s="8"/>
      <c r="C323" s="8"/>
      <c r="D323" s="22"/>
      <c r="E323" s="22"/>
      <c r="F323" s="22"/>
    </row>
    <row r="324" spans="1:6">
      <c r="A324" s="8"/>
      <c r="B324" s="8"/>
      <c r="C324" s="8"/>
      <c r="D324" s="22"/>
      <c r="E324" s="22"/>
      <c r="F324" s="22"/>
    </row>
    <row r="325" spans="1:6">
      <c r="A325" s="8"/>
      <c r="B325" s="8"/>
      <c r="C325" s="8"/>
      <c r="D325" s="22"/>
      <c r="E325" s="22"/>
      <c r="F325" s="22"/>
    </row>
    <row r="326" spans="1:6">
      <c r="A326" s="8"/>
      <c r="B326" s="8"/>
      <c r="C326" s="8"/>
      <c r="D326" s="22"/>
      <c r="E326" s="22"/>
      <c r="F326" s="22"/>
    </row>
    <row r="327" spans="1:6">
      <c r="A327" s="8"/>
      <c r="B327" s="8"/>
      <c r="C327" s="8"/>
      <c r="D327" s="22"/>
      <c r="E327" s="22"/>
      <c r="F327" s="22"/>
    </row>
    <row r="328" spans="1:6">
      <c r="A328" s="8"/>
      <c r="B328" s="8"/>
      <c r="C328" s="8"/>
      <c r="D328" s="22"/>
      <c r="E328" s="22"/>
      <c r="F328" s="22"/>
    </row>
    <row r="329" spans="1:6">
      <c r="A329" s="8"/>
      <c r="B329" s="8"/>
      <c r="C329" s="8"/>
      <c r="D329" s="22"/>
      <c r="E329" s="22"/>
      <c r="F329" s="22"/>
    </row>
    <row r="330" spans="1:6">
      <c r="A330" s="8"/>
      <c r="B330" s="8"/>
      <c r="C330" s="8"/>
      <c r="D330" s="22"/>
      <c r="E330" s="22"/>
      <c r="F330" s="22"/>
    </row>
    <row r="331" spans="1:6">
      <c r="A331" s="8"/>
      <c r="B331" s="8"/>
      <c r="C331" s="8"/>
      <c r="D331" s="22"/>
      <c r="E331" s="22"/>
      <c r="F331" s="22"/>
    </row>
    <row r="332" spans="1:6">
      <c r="A332" s="8"/>
      <c r="B332" s="8"/>
      <c r="C332" s="8"/>
      <c r="D332" s="22"/>
      <c r="E332" s="22"/>
      <c r="F332" s="22"/>
    </row>
    <row r="333" spans="1:6">
      <c r="A333" s="8"/>
      <c r="B333" s="8"/>
      <c r="C333" s="8"/>
      <c r="D333" s="22"/>
      <c r="E333" s="22"/>
      <c r="F333" s="22"/>
    </row>
    <row r="334" spans="1:6">
      <c r="A334" s="8"/>
      <c r="B334" s="8"/>
      <c r="C334" s="8"/>
      <c r="D334" s="22"/>
      <c r="E334" s="22"/>
      <c r="F334" s="22"/>
    </row>
    <row r="335" spans="1:6">
      <c r="A335" s="8"/>
      <c r="B335" s="8"/>
      <c r="C335" s="8"/>
      <c r="D335" s="22"/>
      <c r="E335" s="22"/>
      <c r="F335" s="22"/>
    </row>
    <row r="336" spans="1:6">
      <c r="A336" s="8"/>
      <c r="B336" s="8"/>
      <c r="C336" s="8"/>
      <c r="D336" s="22"/>
      <c r="E336" s="22"/>
      <c r="F336" s="22"/>
    </row>
    <row r="337" spans="1:7">
      <c r="A337" s="8"/>
      <c r="B337" s="8"/>
      <c r="C337" s="8"/>
      <c r="D337" s="22"/>
      <c r="E337" s="22"/>
      <c r="F337" s="22"/>
    </row>
    <row r="338" spans="1:7">
      <c r="A338" s="8"/>
      <c r="B338" s="8"/>
      <c r="C338" s="8"/>
      <c r="D338" s="22"/>
      <c r="E338" s="22"/>
      <c r="F338" s="22"/>
    </row>
    <row r="339" spans="1:7">
      <c r="A339" s="8"/>
      <c r="B339" s="8"/>
      <c r="C339" s="8"/>
      <c r="D339" s="22"/>
      <c r="E339" s="22"/>
      <c r="F339" s="22"/>
    </row>
    <row r="340" spans="1:7">
      <c r="A340" s="8"/>
      <c r="B340" s="8"/>
      <c r="C340" s="8"/>
      <c r="D340" s="22"/>
      <c r="E340" s="22"/>
      <c r="F340" s="22"/>
    </row>
    <row r="341" spans="1:7">
      <c r="A341" s="8"/>
      <c r="B341" s="8"/>
      <c r="C341" s="8"/>
      <c r="D341" s="22"/>
      <c r="E341" s="22"/>
      <c r="F341" s="22"/>
    </row>
    <row r="342" spans="1:7">
      <c r="A342" s="8"/>
      <c r="B342" s="8"/>
      <c r="C342" s="8"/>
      <c r="D342" s="22"/>
      <c r="E342" s="22"/>
      <c r="F342" s="22"/>
    </row>
    <row r="343" spans="1:7" ht="9" customHeight="1">
      <c r="A343" s="8"/>
      <c r="B343" s="8"/>
      <c r="C343" s="8"/>
      <c r="D343" s="22"/>
      <c r="E343" s="22"/>
      <c r="F343" s="22"/>
      <c r="G343" s="5"/>
    </row>
    <row r="344" spans="1:7">
      <c r="A344" s="8"/>
      <c r="B344" s="8"/>
      <c r="C344" s="8"/>
      <c r="D344" s="8"/>
      <c r="E344" s="8"/>
      <c r="F344" s="8"/>
    </row>
    <row r="345" spans="1:7">
      <c r="A345" s="8"/>
      <c r="B345" s="8"/>
      <c r="C345" s="8"/>
      <c r="D345" s="22"/>
      <c r="E345" s="22"/>
      <c r="F345" s="22"/>
    </row>
    <row r="346" spans="1:7">
      <c r="A346" s="8"/>
      <c r="B346" s="8"/>
      <c r="C346" s="8"/>
      <c r="D346" s="22"/>
      <c r="E346" s="22"/>
      <c r="F346" s="22"/>
    </row>
    <row r="347" spans="1:7">
      <c r="A347" s="8"/>
      <c r="B347" s="8"/>
      <c r="C347" s="8"/>
      <c r="D347" s="22"/>
      <c r="E347" s="22"/>
      <c r="F347" s="22"/>
    </row>
    <row r="348" spans="1:7">
      <c r="A348" s="8"/>
      <c r="B348" s="8"/>
      <c r="C348" s="8"/>
      <c r="D348" s="22"/>
      <c r="E348" s="22"/>
      <c r="F348" s="22"/>
    </row>
    <row r="349" spans="1:7">
      <c r="A349" s="8"/>
      <c r="B349" s="8"/>
      <c r="C349" s="8"/>
      <c r="D349" s="22"/>
      <c r="E349" s="22"/>
      <c r="F349" s="22"/>
    </row>
  </sheetData>
  <mergeCells count="15">
    <mergeCell ref="A58:D58"/>
    <mergeCell ref="A31:C31"/>
    <mergeCell ref="A51:D51"/>
    <mergeCell ref="A19:F19"/>
    <mergeCell ref="A50:E50"/>
    <mergeCell ref="A20:D20"/>
    <mergeCell ref="A11:F11"/>
    <mergeCell ref="A12:F12"/>
    <mergeCell ref="A1:F1"/>
    <mergeCell ref="A2:F2"/>
    <mergeCell ref="A3:F3"/>
    <mergeCell ref="A5:F5"/>
    <mergeCell ref="A6:F6"/>
    <mergeCell ref="A7:F7"/>
    <mergeCell ref="A9:F9"/>
  </mergeCells>
  <phoneticPr fontId="7" type="noConversion"/>
  <hyperlinks>
    <hyperlink ref="A197" location="AbaRemun" display="3.1.2. Remuneração do Capital"/>
    <hyperlink ref="A181" location="AbaDeprec" display="3.1.1. Depreciação"/>
    <hyperlink ref="A263" location="AbaRemun" display="3.1.2. Remuneração do Capital"/>
    <hyperlink ref="A253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64" fitToHeight="0" orientation="portrait" r:id="rId1"/>
  <headerFooter alignWithMargins="0">
    <oddFooter>&amp;R&amp;P de &amp;N</oddFooter>
  </headerFooter>
  <rowBreaks count="4" manualBreakCount="4">
    <brk id="64" max="5" man="1"/>
    <brk id="109" max="5" man="1"/>
    <brk id="178" max="5" man="1"/>
    <brk id="242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</vt:lpstr>
      <vt:lpstr>Planilha!Area_de_impressao</vt:lpstr>
      <vt:lpstr>Planilha!Titulos_de_impressao</vt:lpstr>
    </vt:vector>
  </TitlesOfParts>
  <Company>dmlu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AmbienteII</cp:lastModifiedBy>
  <cp:lastPrinted>2019-11-08T12:49:37Z</cp:lastPrinted>
  <dcterms:created xsi:type="dcterms:W3CDTF">2000-12-13T10:02:50Z</dcterms:created>
  <dcterms:modified xsi:type="dcterms:W3CDTF">2020-07-02T13:06:34Z</dcterms:modified>
</cp:coreProperties>
</file>