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0" windowWidth="15600" windowHeight="8100"/>
  </bookViews>
  <sheets>
    <sheet name="1-Coleta" sheetId="2" r:id="rId1"/>
  </sheets>
  <calcPr calcId="125725"/>
</workbook>
</file>

<file path=xl/calcChain.xml><?xml version="1.0" encoding="utf-8"?>
<calcChain xmlns="http://schemas.openxmlformats.org/spreadsheetml/2006/main">
  <c r="F266" i="2"/>
  <c r="D257" l="1"/>
  <c r="E248"/>
  <c r="E247"/>
  <c r="E246"/>
  <c r="C178"/>
  <c r="D182"/>
  <c r="E234" l="1"/>
  <c r="C199"/>
  <c r="C77" l="1"/>
  <c r="D78"/>
  <c r="D77"/>
  <c r="E77" s="1"/>
  <c r="C78"/>
  <c r="A12"/>
  <c r="C95"/>
  <c r="C170"/>
  <c r="E170" s="1"/>
  <c r="E78" l="1"/>
  <c r="F79" s="1"/>
  <c r="E12" s="1"/>
  <c r="D178" l="1"/>
  <c r="E235" l="1"/>
  <c r="E206"/>
  <c r="D209" s="1"/>
  <c r="E209" s="1"/>
  <c r="D210" s="1"/>
  <c r="E210" s="1"/>
  <c r="D211" s="1"/>
  <c r="E141"/>
  <c r="C144"/>
  <c r="C140"/>
  <c r="C139"/>
  <c r="E136"/>
  <c r="D139" s="1"/>
  <c r="E139" l="1"/>
  <c r="C154"/>
  <c r="E238" l="1"/>
  <c r="A15"/>
  <c r="C96"/>
  <c r="C90"/>
  <c r="C89"/>
  <c r="E95" l="1"/>
  <c r="E96" l="1"/>
  <c r="E89"/>
  <c r="C84"/>
  <c r="E84" s="1"/>
  <c r="C83"/>
  <c r="E83" s="1"/>
  <c r="F85" l="1"/>
  <c r="F97"/>
  <c r="E15" s="1"/>
  <c r="F45"/>
  <c r="A46"/>
  <c r="A4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4"/>
  <c r="C245" l="1"/>
  <c r="C247" s="1"/>
  <c r="D248" s="1"/>
  <c r="E249"/>
  <c r="E237"/>
  <c r="E236"/>
  <c r="F239" l="1"/>
  <c r="F241" s="1"/>
  <c r="E32" s="1"/>
  <c r="E245"/>
  <c r="D246" s="1"/>
  <c r="F249" s="1"/>
  <c r="F251" s="1"/>
  <c r="E33" s="1"/>
  <c r="E227" l="1"/>
  <c r="F228" s="1"/>
  <c r="E31" s="1"/>
  <c r="E223"/>
  <c r="E212"/>
  <c r="C222" l="1"/>
  <c r="E211" l="1"/>
  <c r="F212" s="1"/>
  <c r="E29" s="1"/>
  <c r="D216"/>
  <c r="C216"/>
  <c r="F46" s="1"/>
  <c r="E197"/>
  <c r="C201"/>
  <c r="E199"/>
  <c r="D186"/>
  <c r="D184"/>
  <c r="D180"/>
  <c r="C169"/>
  <c r="E169" s="1"/>
  <c r="C168"/>
  <c r="E172"/>
  <c r="C163"/>
  <c r="C152"/>
  <c r="C157"/>
  <c r="C158"/>
  <c r="D157"/>
  <c r="D152"/>
  <c r="E152" s="1"/>
  <c r="E164"/>
  <c r="E148"/>
  <c r="C145"/>
  <c r="E128"/>
  <c r="E126"/>
  <c r="E125"/>
  <c r="E124"/>
  <c r="E123"/>
  <c r="E119"/>
  <c r="E110"/>
  <c r="E117"/>
  <c r="E111"/>
  <c r="D200" l="1"/>
  <c r="E200" s="1"/>
  <c r="C180"/>
  <c r="E180" s="1"/>
  <c r="C184"/>
  <c r="E184" s="1"/>
  <c r="E216"/>
  <c r="C218"/>
  <c r="C192"/>
  <c r="E192" s="1"/>
  <c r="F193" s="1"/>
  <c r="E26" s="1"/>
  <c r="D187"/>
  <c r="E178"/>
  <c r="C182"/>
  <c r="E182" s="1"/>
  <c r="C186"/>
  <c r="E186" s="1"/>
  <c r="E168"/>
  <c r="D171" s="1"/>
  <c r="E171" s="1"/>
  <c r="F172" s="1"/>
  <c r="E157"/>
  <c r="C159"/>
  <c r="D140"/>
  <c r="E140" s="1"/>
  <c r="D144"/>
  <c r="E144" s="1"/>
  <c r="D145" s="1"/>
  <c r="E145" s="1"/>
  <c r="E127"/>
  <c r="F128" s="1"/>
  <c r="E19" s="1"/>
  <c r="E115"/>
  <c r="E113"/>
  <c r="E116"/>
  <c r="E114"/>
  <c r="E112"/>
  <c r="E118" l="1"/>
  <c r="F119" s="1"/>
  <c r="F130" s="1"/>
  <c r="E24"/>
  <c r="D201"/>
  <c r="E201" s="1"/>
  <c r="F202" s="1"/>
  <c r="E27" s="1"/>
  <c r="C219"/>
  <c r="D220" s="1"/>
  <c r="E220" s="1"/>
  <c r="E221" s="1"/>
  <c r="D222" s="1"/>
  <c r="E222" s="1"/>
  <c r="F223" s="1"/>
  <c r="E30" s="1"/>
  <c r="F188"/>
  <c r="E25" s="1"/>
  <c r="E146"/>
  <c r="D147" s="1"/>
  <c r="E147" s="1"/>
  <c r="F148" s="1"/>
  <c r="E22" s="1"/>
  <c r="C155"/>
  <c r="D156" s="1"/>
  <c r="E156" s="1"/>
  <c r="C160"/>
  <c r="D161" s="1"/>
  <c r="E17" l="1"/>
  <c r="E18"/>
  <c r="E28"/>
  <c r="E161"/>
  <c r="E162" l="1"/>
  <c r="D163" s="1"/>
  <c r="E163" s="1"/>
  <c r="F164" s="1"/>
  <c r="F230" l="1"/>
  <c r="E20" s="1"/>
  <c r="E23"/>
  <c r="E103"/>
  <c r="F41"/>
  <c r="F40"/>
  <c r="C101" s="1"/>
  <c r="E101" s="1"/>
  <c r="A13"/>
  <c r="E13"/>
  <c r="A11"/>
  <c r="A41"/>
  <c r="E71"/>
  <c r="D66"/>
  <c r="E66" s="1"/>
  <c r="E65"/>
  <c r="A10"/>
  <c r="A9"/>
  <c r="A40"/>
  <c r="E61"/>
  <c r="D56"/>
  <c r="E56" s="1"/>
  <c r="E55"/>
  <c r="E21" l="1"/>
  <c r="E90"/>
  <c r="C102"/>
  <c r="E102" s="1"/>
  <c r="F103" s="1"/>
  <c r="E16" s="1"/>
  <c r="F42"/>
  <c r="E67"/>
  <c r="D68" s="1"/>
  <c r="E57"/>
  <c r="D58" s="1"/>
  <c r="E68" l="1"/>
  <c r="E69" s="1"/>
  <c r="D70" s="1"/>
  <c r="E70" s="1"/>
  <c r="F71" s="1"/>
  <c r="E11" s="1"/>
  <c r="E58"/>
  <c r="E59" s="1"/>
  <c r="F59" s="1"/>
  <c r="F91"/>
  <c r="D60" l="1"/>
  <c r="E60" s="1"/>
  <c r="F61" s="1"/>
  <c r="F105" s="1"/>
  <c r="E14"/>
  <c r="E10" l="1"/>
  <c r="F253"/>
  <c r="E257" s="1"/>
  <c r="F258" s="1"/>
  <c r="F260" s="1"/>
  <c r="E9" l="1"/>
  <c r="F262"/>
  <c r="E34"/>
  <c r="E35" l="1"/>
  <c r="F29" s="1"/>
  <c r="F14" l="1"/>
  <c r="F34"/>
  <c r="F21"/>
  <c r="F10"/>
  <c r="F20"/>
  <c r="F11"/>
  <c r="F13"/>
  <c r="F25"/>
  <c r="F16"/>
  <c r="F23"/>
  <c r="F17"/>
  <c r="F24"/>
  <c r="F18"/>
  <c r="F28"/>
  <c r="F22"/>
  <c r="F9"/>
  <c r="F12"/>
  <c r="F30"/>
  <c r="F27"/>
  <c r="F19"/>
  <c r="F32"/>
  <c r="F26"/>
  <c r="F31"/>
  <c r="F15"/>
  <c r="F33"/>
  <c r="F35"/>
</calcChain>
</file>

<file path=xl/sharedStrings.xml><?xml version="1.0" encoding="utf-8"?>
<sst xmlns="http://schemas.openxmlformats.org/spreadsheetml/2006/main" count="398" uniqueCount="162">
  <si>
    <t>LOTE I - COLETA MANUAL E TRANSPORTE DOS RESÍDUOS SÓLIDOS URBANOS ATÉ A CENTRAL DE TRIAGEM NA LOCALIDADE GLÓRIA</t>
  </si>
  <si>
    <t>ORÇAMENTO SINTÉTICO</t>
  </si>
  <si>
    <t>DESCRIÇÃO DO ITEM</t>
  </si>
  <si>
    <t>CUSTO (R$/MÊS)</t>
  </si>
  <si>
    <t>%</t>
  </si>
  <si>
    <t>QUANTITATIVOS</t>
  </si>
  <si>
    <t>MÃO DE OBRA</t>
  </si>
  <si>
    <t>QUANTIDADE</t>
  </si>
  <si>
    <t>VEÍCULO E EQUIPAMENTOS</t>
  </si>
  <si>
    <t>1- MÃO DE OBRA</t>
  </si>
  <si>
    <t>1.1- Coletor Turno Dia</t>
  </si>
  <si>
    <t>DISCRIMINAÇÃO</t>
  </si>
  <si>
    <t>UNIDADE</t>
  </si>
  <si>
    <t>CUSTO UNITÁRIO</t>
  </si>
  <si>
    <t>SUBTOTAL</t>
  </si>
  <si>
    <t>TOTAL</t>
  </si>
  <si>
    <t>Piso da categoria</t>
  </si>
  <si>
    <t>Adicional de Insalubridade</t>
  </si>
  <si>
    <t>Encargos sociais</t>
  </si>
  <si>
    <t>Soma</t>
  </si>
  <si>
    <t>Total por coletor</t>
  </si>
  <si>
    <t>Fator de Utilização (FU)</t>
  </si>
  <si>
    <t>mês</t>
  </si>
  <si>
    <t>Total do Efetivo</t>
  </si>
  <si>
    <t>homem</t>
  </si>
  <si>
    <t>Fator de utilização</t>
  </si>
  <si>
    <t>1.2- Motorista Turno Dia</t>
  </si>
  <si>
    <t>R$</t>
  </si>
  <si>
    <t>dia</t>
  </si>
  <si>
    <t>vale</t>
  </si>
  <si>
    <t>Total de mão de obra (postos de trabalho)</t>
  </si>
  <si>
    <t>unidade</t>
  </si>
  <si>
    <t>2.1- Uniformes e EPI Coletor Turno Dia</t>
  </si>
  <si>
    <t>Boné</t>
  </si>
  <si>
    <t>Calça</t>
  </si>
  <si>
    <t>Camiseta em malha de algodão</t>
  </si>
  <si>
    <t>Capa de chuva na cor amarela</t>
  </si>
  <si>
    <t>Protetor solar FPS 30 (frasco 120 ml)</t>
  </si>
  <si>
    <t>DURABILIDADE (MESES)</t>
  </si>
  <si>
    <t>par</t>
  </si>
  <si>
    <t>Higienização de uniformes e EPI</t>
  </si>
  <si>
    <t>R$ mensal</t>
  </si>
  <si>
    <t>Botina de segurança com palmilha de aço</t>
  </si>
  <si>
    <t>Luvas de proteção resistente a cortes e perfurações</t>
  </si>
  <si>
    <t>2.2- Uniformes e EPI Motorista Turno Dia</t>
  </si>
  <si>
    <t>Custo Mensal com Mão de Obra (R$/mês)</t>
  </si>
  <si>
    <t>Custo Mensal com Uniformes e EPI (R$/mês)</t>
  </si>
  <si>
    <t>2- UNIFORMES E EQUIPAMENTOS DE PROTEÇÃO INDIVIDUAL (EPI)</t>
  </si>
  <si>
    <t>3- VEÍCULOS E EQUIPAMENTOS</t>
  </si>
  <si>
    <t>3.1.1- Depreciação</t>
  </si>
  <si>
    <t>Custo de aquisição do chassis</t>
  </si>
  <si>
    <t>Vida útil do chassis</t>
  </si>
  <si>
    <t>Idade do veículo</t>
  </si>
  <si>
    <t>Depreciação do chassis</t>
  </si>
  <si>
    <t>Depreciação mensal veículos coletores</t>
  </si>
  <si>
    <t>Total por veículo</t>
  </si>
  <si>
    <t>Total da frota</t>
  </si>
  <si>
    <t>anos</t>
  </si>
  <si>
    <t>3.1.2- Remuneração de capital</t>
  </si>
  <si>
    <t>Custo do chassis</t>
  </si>
  <si>
    <t>Valor do veículo proposto (V0)</t>
  </si>
  <si>
    <t>Investimento médio total do chassis</t>
  </si>
  <si>
    <t>Remuneração mensal de capital do chassis</t>
  </si>
  <si>
    <t>Custo da carroceria</t>
  </si>
  <si>
    <t>Custo de aquisição da carroceria</t>
  </si>
  <si>
    <t>Vida útil da carroceria</t>
  </si>
  <si>
    <t>Idade da carroceria</t>
  </si>
  <si>
    <t>Depreciação da carroceria</t>
  </si>
  <si>
    <t>Depreciação mensal carroceria</t>
  </si>
  <si>
    <t>Valor da carroceria proposta (V0)</t>
  </si>
  <si>
    <t>Investimento médio total da carroceria</t>
  </si>
  <si>
    <t>Remuneração mensal de capital da carroceria</t>
  </si>
  <si>
    <t>3.1.3- Impostos e seguros</t>
  </si>
  <si>
    <t>IPVA</t>
  </si>
  <si>
    <t>Licenciamento e seguro obrigatório</t>
  </si>
  <si>
    <t>Impostos e seguros mensais</t>
  </si>
  <si>
    <t>Total por motorista</t>
  </si>
  <si>
    <t>3.1.4- Consumos</t>
  </si>
  <si>
    <t>Quilometragem mensal</t>
  </si>
  <si>
    <t>km</t>
  </si>
  <si>
    <t>Custo de óleo diesel / km rodado</t>
  </si>
  <si>
    <t>Custo mensal com óleo diesel</t>
  </si>
  <si>
    <t>Custo de óleo do motor / 1.000 km rodado</t>
  </si>
  <si>
    <t>Custo mensal com óleo do motor</t>
  </si>
  <si>
    <t>Custo de óleo da transmissão / 1.000 km rodado</t>
  </si>
  <si>
    <t>Custo mensal com óleo da transmissão</t>
  </si>
  <si>
    <t>Custo de óleo hidráulico / 1.000 km rodado</t>
  </si>
  <si>
    <t>Custo mensal com óleo hidráulico</t>
  </si>
  <si>
    <t>Custo de graxa / 1.000 km rodado</t>
  </si>
  <si>
    <t>Custo mensal com graxa</t>
  </si>
  <si>
    <t>Custo com consumos / km rodado</t>
  </si>
  <si>
    <t>km / l</t>
  </si>
  <si>
    <t>l / 1.000 km</t>
  </si>
  <si>
    <t>kg / 1.000 km</t>
  </si>
  <si>
    <t>R$ / km rodado</t>
  </si>
  <si>
    <t>CONSUMO</t>
  </si>
  <si>
    <t>3.1.5- Manutenção</t>
  </si>
  <si>
    <t>3.1.6- Pneus</t>
  </si>
  <si>
    <t>Número de recapagens por pneu</t>
  </si>
  <si>
    <t>Custo de recapagem</t>
  </si>
  <si>
    <t>Custo mensal com pneus</t>
  </si>
  <si>
    <t>km / jogo</t>
  </si>
  <si>
    <t>3.2.1- Depreciação</t>
  </si>
  <si>
    <t>Custo de aquisição do contêiner</t>
  </si>
  <si>
    <t>Vida útil do contêiner</t>
  </si>
  <si>
    <t>Idade do contêiner</t>
  </si>
  <si>
    <t>Depreciação mensal contêiner</t>
  </si>
  <si>
    <t>Total por contêiner</t>
  </si>
  <si>
    <t>Total dos contêineres</t>
  </si>
  <si>
    <t>3.2.2- Remuneração de capital</t>
  </si>
  <si>
    <t>Custo do contêiner</t>
  </si>
  <si>
    <t>Valor do contêiner proposto (V0)</t>
  </si>
  <si>
    <t>Investimento médio total do contêiner</t>
  </si>
  <si>
    <t>Remuneração mensal de capital do contêiner</t>
  </si>
  <si>
    <t>3.2.3- Manutenção e Higienização</t>
  </si>
  <si>
    <t>Custo de manutenção e higienização dos contêineres</t>
  </si>
  <si>
    <t>Custo Mensal com Veículos e Equipamentos (R$/mês)</t>
  </si>
  <si>
    <t>unidade / mês</t>
  </si>
  <si>
    <t>4- FERRAMENTAS E MATERIAIS DE CONSUMO</t>
  </si>
  <si>
    <t>Pá de concha</t>
  </si>
  <si>
    <t>Vassoura</t>
  </si>
  <si>
    <t>Publicidade (adesivos contêineres)</t>
  </si>
  <si>
    <t>Publicidade (adesivos veículos)</t>
  </si>
  <si>
    <t>cj</t>
  </si>
  <si>
    <t>Custo Mensal com Ferramentas e Materiais de Consumo (R$/mês)</t>
  </si>
  <si>
    <t>5- MONITORAMENTO DA FROTA</t>
  </si>
  <si>
    <t>Implantação dos equipamentos de monitoramento</t>
  </si>
  <si>
    <t>Custo mensal com implantação</t>
  </si>
  <si>
    <t>Manutenção dos equipamentos de manutenção</t>
  </si>
  <si>
    <t>Custo mensal com manutenção</t>
  </si>
  <si>
    <t>Custo Mensal com Monitoramento da Frota (R$/mês)</t>
  </si>
  <si>
    <t>6- BENEFÍCIOS E DESPESAS INDIRETAS (BDI)</t>
  </si>
  <si>
    <t>Benefícios e despesas indiretas</t>
  </si>
  <si>
    <t>CUSTO TOTAL MENSAL COM DESPESAS OPERACIONAIS (R$/mês)</t>
  </si>
  <si>
    <t>CUSTO MENSAL COM BDI (R$/MÊS)</t>
  </si>
  <si>
    <t>PREÇO TOTAL MENSAL (R$/MÊS)</t>
  </si>
  <si>
    <t>PREÇO TOTAL MENSAL COM A COLETA</t>
  </si>
  <si>
    <t>Aquisição e distribuição sacolas plásticas p/ RSU recicláveis - 50 L</t>
  </si>
  <si>
    <t>Taxa de juros anual nominal (SELIC)</t>
  </si>
  <si>
    <t>Depreciação anual do contêiner</t>
  </si>
  <si>
    <r>
      <t xml:space="preserve">Custo jg. compl. + </t>
    </r>
    <r>
      <rPr>
        <sz val="8"/>
        <rFont val="Arial"/>
        <family val="2"/>
      </rPr>
      <t>recap. / km rodado</t>
    </r>
  </si>
  <si>
    <t>Coletor Turno Dia</t>
  </si>
  <si>
    <t>Motorista Turno Dia</t>
  </si>
  <si>
    <t>Seguro contra terceiros</t>
  </si>
  <si>
    <t>1.3- Vale Transporte</t>
  </si>
  <si>
    <t>Vale Transporte</t>
  </si>
  <si>
    <t>Dias trabalhados por mês</t>
  </si>
  <si>
    <t>1.4- Desconto Plano de Benefício Social Familiar</t>
  </si>
  <si>
    <t>1.5- Auxílio Alimentação (diário)</t>
  </si>
  <si>
    <t>1.6 - Auxílio Lanche (diário)</t>
  </si>
  <si>
    <t>1.7- Auxílio Alimentação (mensal)</t>
  </si>
  <si>
    <r>
      <t>CONCORRÊNCI</t>
    </r>
    <r>
      <rPr>
        <b/>
        <sz val="8"/>
        <color theme="1"/>
        <rFont val="Arial"/>
        <family val="2"/>
      </rPr>
      <t>A Nº 002/2019</t>
    </r>
  </si>
  <si>
    <t>ANEXO X-B - MODELO DE PROPOSTA DE PLANILHA DE QUANTIDADES E PREÇOS UNITÁRIO</t>
  </si>
  <si>
    <r>
      <t xml:space="preserve">3.1- Veículo Coletor </t>
    </r>
    <r>
      <rPr>
        <b/>
        <sz val="8"/>
        <color rgb="FFFF0000"/>
        <rFont val="Arial"/>
        <family val="2"/>
      </rPr>
      <t>___________ X</t>
    </r>
    <r>
      <rPr>
        <b/>
        <sz val="8"/>
        <rFont val="Arial"/>
        <family val="2"/>
      </rPr>
      <t xml:space="preserve"> m</t>
    </r>
    <r>
      <rPr>
        <b/>
        <i/>
        <sz val="8"/>
        <rFont val="Arial"/>
        <family val="2"/>
      </rPr>
      <t>³</t>
    </r>
  </si>
  <si>
    <t>Taxa de juros anual nominal</t>
  </si>
  <si>
    <t>Custo de manutenção dos caminhões</t>
  </si>
  <si>
    <r>
      <t xml:space="preserve">Custo do jogo de pneus </t>
    </r>
    <r>
      <rPr>
        <sz val="8"/>
        <color rgb="FFFF0000"/>
        <rFont val="Arial"/>
        <family val="2"/>
      </rPr>
      <t>XXX/XX RXX,X"</t>
    </r>
  </si>
  <si>
    <r>
      <t xml:space="preserve">3.2- Contêineres </t>
    </r>
    <r>
      <rPr>
        <b/>
        <sz val="8"/>
        <color rgb="FFFF0000"/>
        <rFont val="Arial"/>
        <family val="2"/>
      </rPr>
      <t>X</t>
    </r>
    <r>
      <rPr>
        <b/>
        <sz val="8"/>
        <rFont val="Arial"/>
        <family val="2"/>
      </rPr>
      <t xml:space="preserve"> Litros</t>
    </r>
  </si>
  <si>
    <t xml:space="preserve">Quantidade média de rejeitos de RSU gerados por mês: </t>
  </si>
  <si>
    <t>toneladas</t>
  </si>
  <si>
    <t>PREÇO POR TONELADA DESTINADA:</t>
  </si>
  <si>
    <t>R$/tonelada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</si>
</sst>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&quot;R$&quot;\ * #,##0.000_-;\-&quot;R$&quot;\ * #,##0.000_-;_-&quot;R$&quot;\ * &quot;-&quot;??_-;_-@_-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left"/>
    </xf>
    <xf numFmtId="0" fontId="5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Fill="1"/>
    <xf numFmtId="0" fontId="6" fillId="0" borderId="0" xfId="2" applyFont="1"/>
    <xf numFmtId="0" fontId="5" fillId="0" borderId="0" xfId="2" applyFont="1" applyAlignment="1">
      <alignment horizontal="center"/>
    </xf>
    <xf numFmtId="0" fontId="3" fillId="0" borderId="0" xfId="2" applyFont="1" applyAlignment="1"/>
    <xf numFmtId="44" fontId="3" fillId="0" borderId="0" xfId="1" applyFont="1" applyAlignment="1">
      <alignment horizontal="center"/>
    </xf>
    <xf numFmtId="44" fontId="3" fillId="0" borderId="0" xfId="2" applyNumberFormat="1" applyFont="1" applyAlignment="1">
      <alignment horizontal="left"/>
    </xf>
    <xf numFmtId="0" fontId="7" fillId="0" borderId="0" xfId="2" applyFont="1"/>
    <xf numFmtId="0" fontId="5" fillId="0" borderId="0" xfId="2" applyFont="1" applyAlignment="1"/>
    <xf numFmtId="0" fontId="5" fillId="0" borderId="0" xfId="2" applyFont="1" applyAlignment="1">
      <alignment horizontal="center"/>
    </xf>
    <xf numFmtId="44" fontId="5" fillId="0" borderId="0" xfId="2" applyNumberFormat="1" applyFont="1" applyAlignment="1">
      <alignment horizontal="left"/>
    </xf>
    <xf numFmtId="2" fontId="3" fillId="0" borderId="0" xfId="2" applyNumberFormat="1" applyFont="1" applyAlignment="1">
      <alignment horizontal="center"/>
    </xf>
    <xf numFmtId="0" fontId="5" fillId="0" borderId="8" xfId="2" applyFont="1" applyBorder="1" applyAlignment="1"/>
    <xf numFmtId="0" fontId="5" fillId="0" borderId="8" xfId="2" applyFont="1" applyBorder="1" applyAlignment="1">
      <alignment horizontal="center"/>
    </xf>
    <xf numFmtId="0" fontId="3" fillId="0" borderId="8" xfId="2" applyFont="1" applyBorder="1" applyAlignment="1"/>
    <xf numFmtId="0" fontId="3" fillId="0" borderId="8" xfId="2" applyFont="1" applyBorder="1"/>
    <xf numFmtId="0" fontId="3" fillId="0" borderId="8" xfId="2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44" fontId="3" fillId="0" borderId="8" xfId="2" applyNumberFormat="1" applyFont="1" applyBorder="1" applyAlignment="1">
      <alignment horizontal="left"/>
    </xf>
    <xf numFmtId="44" fontId="3" fillId="0" borderId="8" xfId="1" applyFont="1" applyBorder="1" applyAlignment="1">
      <alignment horizontal="left"/>
    </xf>
    <xf numFmtId="44" fontId="3" fillId="0" borderId="9" xfId="2" applyNumberFormat="1" applyFont="1" applyBorder="1" applyAlignment="1">
      <alignment horizontal="left"/>
    </xf>
    <xf numFmtId="44" fontId="5" fillId="0" borderId="8" xfId="2" applyNumberFormat="1" applyFont="1" applyBorder="1" applyAlignment="1">
      <alignment horizontal="left"/>
    </xf>
    <xf numFmtId="44" fontId="5" fillId="0" borderId="10" xfId="2" applyNumberFormat="1" applyFont="1" applyBorder="1" applyAlignment="1">
      <alignment horizontal="left"/>
    </xf>
    <xf numFmtId="44" fontId="3" fillId="0" borderId="8" xfId="2" applyNumberFormat="1" applyFont="1" applyBorder="1" applyAlignment="1">
      <alignment horizontal="center"/>
    </xf>
    <xf numFmtId="44" fontId="3" fillId="0" borderId="0" xfId="2" applyNumberFormat="1" applyFont="1" applyBorder="1" applyAlignment="1">
      <alignment horizontal="left"/>
    </xf>
    <xf numFmtId="2" fontId="3" fillId="0" borderId="0" xfId="2" applyNumberFormat="1" applyFont="1" applyBorder="1" applyAlignment="1">
      <alignment horizontal="center"/>
    </xf>
    <xf numFmtId="44" fontId="5" fillId="0" borderId="0" xfId="2" applyNumberFormat="1" applyFont="1" applyBorder="1" applyAlignment="1">
      <alignment horizontal="left"/>
    </xf>
    <xf numFmtId="0" fontId="3" fillId="0" borderId="8" xfId="2" applyFont="1" applyFill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6" fillId="0" borderId="11" xfId="2" applyFont="1" applyBorder="1"/>
    <xf numFmtId="0" fontId="3" fillId="0" borderId="9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3" fillId="0" borderId="9" xfId="1" applyNumberFormat="1" applyFont="1" applyBorder="1" applyAlignment="1">
      <alignment horizontal="center"/>
    </xf>
    <xf numFmtId="44" fontId="3" fillId="0" borderId="8" xfId="2" applyNumberFormat="1" applyFont="1" applyBorder="1"/>
    <xf numFmtId="44" fontId="8" fillId="0" borderId="8" xfId="2" applyNumberFormat="1" applyFont="1" applyBorder="1" applyAlignment="1">
      <alignment horizontal="left"/>
    </xf>
    <xf numFmtId="44" fontId="8" fillId="0" borderId="8" xfId="2" applyNumberFormat="1" applyFont="1" applyBorder="1"/>
    <xf numFmtId="44" fontId="5" fillId="0" borderId="0" xfId="1" applyFont="1" applyFill="1" applyBorder="1" applyAlignment="1">
      <alignment horizontal="left"/>
    </xf>
    <xf numFmtId="44" fontId="9" fillId="2" borderId="13" xfId="1" applyFont="1" applyFill="1" applyBorder="1" applyAlignment="1">
      <alignment horizontal="left"/>
    </xf>
    <xf numFmtId="0" fontId="5" fillId="0" borderId="14" xfId="2" applyFont="1" applyBorder="1" applyAlignment="1"/>
    <xf numFmtId="0" fontId="3" fillId="0" borderId="15" xfId="2" applyFont="1" applyBorder="1" applyAlignment="1">
      <alignment horizontal="center"/>
    </xf>
    <xf numFmtId="44" fontId="3" fillId="0" borderId="15" xfId="1" applyFont="1" applyBorder="1" applyAlignment="1">
      <alignment horizontal="center"/>
    </xf>
    <xf numFmtId="44" fontId="3" fillId="0" borderId="15" xfId="2" applyNumberFormat="1" applyFont="1" applyBorder="1" applyAlignment="1">
      <alignment horizontal="left"/>
    </xf>
    <xf numFmtId="2" fontId="3" fillId="0" borderId="16" xfId="2" applyNumberFormat="1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44" fontId="5" fillId="2" borderId="13" xfId="1" applyFont="1" applyFill="1" applyBorder="1" applyAlignment="1">
      <alignment horizontal="left"/>
    </xf>
    <xf numFmtId="0" fontId="3" fillId="0" borderId="17" xfId="2" applyFont="1" applyFill="1" applyBorder="1" applyAlignment="1"/>
    <xf numFmtId="0" fontId="3" fillId="0" borderId="17" xfId="2" applyFont="1" applyBorder="1" applyAlignment="1">
      <alignment horizontal="center"/>
    </xf>
    <xf numFmtId="0" fontId="3" fillId="0" borderId="17" xfId="1" applyNumberFormat="1" applyFont="1" applyBorder="1" applyAlignment="1">
      <alignment horizontal="center"/>
    </xf>
    <xf numFmtId="44" fontId="3" fillId="0" borderId="17" xfId="2" applyNumberFormat="1" applyFont="1" applyBorder="1" applyAlignment="1">
      <alignment horizontal="left"/>
    </xf>
    <xf numFmtId="0" fontId="5" fillId="0" borderId="18" xfId="2" applyFont="1" applyBorder="1" applyAlignment="1"/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44" fontId="5" fillId="2" borderId="13" xfId="2" applyNumberFormat="1" applyFont="1" applyFill="1" applyBorder="1" applyAlignment="1">
      <alignment horizontal="left"/>
    </xf>
    <xf numFmtId="0" fontId="3" fillId="0" borderId="17" xfId="2" applyFont="1" applyBorder="1" applyAlignment="1"/>
    <xf numFmtId="44" fontId="8" fillId="0" borderId="17" xfId="2" applyNumberFormat="1" applyFont="1" applyBorder="1" applyAlignment="1">
      <alignment horizontal="left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3" fillId="0" borderId="5" xfId="2" applyFont="1" applyBorder="1" applyAlignment="1">
      <alignment horizontal="left"/>
    </xf>
    <xf numFmtId="0" fontId="5" fillId="0" borderId="6" xfId="2" applyFont="1" applyBorder="1" applyAlignment="1">
      <alignment horizontal="center"/>
    </xf>
    <xf numFmtId="0" fontId="6" fillId="0" borderId="7" xfId="2" applyFont="1" applyBorder="1"/>
    <xf numFmtId="0" fontId="3" fillId="0" borderId="17" xfId="2" applyFont="1" applyFill="1" applyBorder="1" applyAlignment="1">
      <alignment horizontal="center"/>
    </xf>
    <xf numFmtId="0" fontId="6" fillId="0" borderId="12" xfId="2" applyFont="1" applyBorder="1"/>
    <xf numFmtId="0" fontId="6" fillId="0" borderId="15" xfId="2" applyFont="1" applyBorder="1"/>
    <xf numFmtId="0" fontId="5" fillId="0" borderId="19" xfId="2" applyFont="1" applyFill="1" applyBorder="1" applyAlignment="1">
      <alignment horizontal="center"/>
    </xf>
    <xf numFmtId="44" fontId="8" fillId="0" borderId="0" xfId="2" applyNumberFormat="1" applyFont="1" applyBorder="1" applyAlignment="1">
      <alignment horizontal="left"/>
    </xf>
    <xf numFmtId="0" fontId="5" fillId="0" borderId="8" xfId="1" applyNumberFormat="1" applyFont="1" applyBorder="1" applyAlignment="1">
      <alignment horizontal="center"/>
    </xf>
    <xf numFmtId="44" fontId="9" fillId="0" borderId="8" xfId="2" applyNumberFormat="1" applyFont="1" applyBorder="1" applyAlignment="1">
      <alignment horizontal="left"/>
    </xf>
    <xf numFmtId="2" fontId="3" fillId="0" borderId="5" xfId="2" applyNumberFormat="1" applyFont="1" applyBorder="1" applyAlignment="1">
      <alignment horizontal="center"/>
    </xf>
    <xf numFmtId="0" fontId="3" fillId="0" borderId="4" xfId="2" applyFont="1" applyBorder="1" applyAlignment="1">
      <alignment horizontal="left"/>
    </xf>
    <xf numFmtId="44" fontId="5" fillId="2" borderId="18" xfId="2" applyNumberFormat="1" applyFont="1" applyFill="1" applyBorder="1" applyAlignment="1">
      <alignment horizontal="left"/>
    </xf>
    <xf numFmtId="0" fontId="3" fillId="0" borderId="21" xfId="2" applyFont="1" applyBorder="1" applyAlignment="1">
      <alignment horizontal="left"/>
    </xf>
    <xf numFmtId="0" fontId="3" fillId="0" borderId="22" xfId="2" applyFont="1" applyBorder="1" applyAlignment="1">
      <alignment horizontal="left"/>
    </xf>
    <xf numFmtId="0" fontId="4" fillId="0" borderId="4" xfId="2" applyFont="1" applyBorder="1"/>
    <xf numFmtId="44" fontId="5" fillId="2" borderId="18" xfId="1" applyFont="1" applyFill="1" applyBorder="1" applyAlignment="1">
      <alignment horizontal="left"/>
    </xf>
    <xf numFmtId="44" fontId="3" fillId="0" borderId="4" xfId="2" applyNumberFormat="1" applyFont="1" applyBorder="1" applyAlignment="1">
      <alignment horizontal="left"/>
    </xf>
    <xf numFmtId="0" fontId="4" fillId="0" borderId="23" xfId="2" applyFont="1" applyBorder="1"/>
    <xf numFmtId="44" fontId="3" fillId="0" borderId="8" xfId="1" applyFont="1" applyFill="1" applyBorder="1" applyAlignment="1">
      <alignment horizontal="center"/>
    </xf>
    <xf numFmtId="44" fontId="8" fillId="0" borderId="8" xfId="2" applyNumberFormat="1" applyFont="1" applyFill="1" applyBorder="1" applyAlignment="1">
      <alignment horizontal="left"/>
    </xf>
    <xf numFmtId="44" fontId="3" fillId="0" borderId="8" xfId="1" applyFont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44" fontId="5" fillId="0" borderId="8" xfId="2" applyNumberFormat="1" applyFont="1" applyBorder="1"/>
    <xf numFmtId="0" fontId="5" fillId="0" borderId="8" xfId="2" applyFont="1" applyBorder="1"/>
    <xf numFmtId="0" fontId="3" fillId="0" borderId="0" xfId="2" applyFont="1" applyBorder="1" applyAlignment="1">
      <alignment horizontal="center"/>
    </xf>
    <xf numFmtId="44" fontId="8" fillId="0" borderId="17" xfId="2" applyNumberFormat="1" applyFont="1" applyFill="1" applyBorder="1" applyAlignment="1">
      <alignment horizontal="left"/>
    </xf>
    <xf numFmtId="0" fontId="3" fillId="0" borderId="10" xfId="2" applyFont="1" applyBorder="1" applyAlignment="1"/>
    <xf numFmtId="165" fontId="3" fillId="0" borderId="8" xfId="1" applyNumberFormat="1" applyFont="1" applyFill="1" applyBorder="1" applyAlignment="1">
      <alignment horizontal="center"/>
    </xf>
    <xf numFmtId="0" fontId="5" fillId="0" borderId="18" xfId="2" applyFont="1" applyBorder="1" applyAlignment="1">
      <alignment horizontal="center"/>
    </xf>
    <xf numFmtId="165" fontId="3" fillId="0" borderId="17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0" fontId="3" fillId="0" borderId="8" xfId="1" applyNumberFormat="1" applyFont="1" applyFill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3" fillId="0" borderId="9" xfId="2" applyFont="1" applyBorder="1" applyAlignment="1"/>
    <xf numFmtId="0" fontId="5" fillId="0" borderId="9" xfId="2" applyFont="1" applyBorder="1" applyAlignment="1"/>
    <xf numFmtId="0" fontId="5" fillId="0" borderId="5" xfId="2" applyFont="1" applyBorder="1" applyAlignment="1">
      <alignment horizontal="left"/>
    </xf>
    <xf numFmtId="0" fontId="5" fillId="0" borderId="7" xfId="2" applyFont="1" applyBorder="1" applyAlignment="1">
      <alignment horizontal="center"/>
    </xf>
    <xf numFmtId="0" fontId="5" fillId="0" borderId="24" xfId="2" applyFont="1" applyBorder="1" applyAlignment="1">
      <alignment horizontal="center"/>
    </xf>
    <xf numFmtId="44" fontId="5" fillId="0" borderId="17" xfId="2" applyNumberFormat="1" applyFont="1" applyBorder="1" applyAlignment="1"/>
    <xf numFmtId="44" fontId="5" fillId="0" borderId="8" xfId="2" applyNumberFormat="1" applyFont="1" applyBorder="1" applyAlignment="1"/>
    <xf numFmtId="44" fontId="3" fillId="0" borderId="8" xfId="2" applyNumberFormat="1" applyFont="1" applyBorder="1" applyAlignment="1"/>
    <xf numFmtId="10" fontId="5" fillId="0" borderId="17" xfId="2" applyNumberFormat="1" applyFont="1" applyBorder="1" applyAlignment="1">
      <alignment horizontal="center"/>
    </xf>
    <xf numFmtId="10" fontId="3" fillId="0" borderId="17" xfId="2" applyNumberFormat="1" applyFont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44" fontId="5" fillId="0" borderId="10" xfId="2" applyNumberFormat="1" applyFont="1" applyBorder="1" applyAlignment="1"/>
    <xf numFmtId="10" fontId="5" fillId="0" borderId="21" xfId="2" applyNumberFormat="1" applyFont="1" applyBorder="1" applyAlignment="1">
      <alignment horizontal="center"/>
    </xf>
    <xf numFmtId="0" fontId="5" fillId="0" borderId="14" xfId="2" applyFont="1" applyBorder="1" applyAlignment="1">
      <alignment horizontal="left"/>
    </xf>
    <xf numFmtId="0" fontId="5" fillId="0" borderId="25" xfId="2" applyFont="1" applyBorder="1" applyAlignment="1">
      <alignment horizontal="center"/>
    </xf>
    <xf numFmtId="44" fontId="5" fillId="0" borderId="19" xfId="2" applyNumberFormat="1" applyFont="1" applyBorder="1" applyAlignment="1"/>
    <xf numFmtId="10" fontId="5" fillId="0" borderId="20" xfId="2" applyNumberFormat="1" applyFont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left"/>
    </xf>
    <xf numFmtId="0" fontId="6" fillId="0" borderId="2" xfId="2" applyFont="1" applyBorder="1"/>
    <xf numFmtId="0" fontId="6" fillId="0" borderId="3" xfId="2" applyFont="1" applyBorder="1"/>
    <xf numFmtId="0" fontId="6" fillId="0" borderId="6" xfId="2" applyFont="1" applyBorder="1"/>
    <xf numFmtId="0" fontId="5" fillId="0" borderId="11" xfId="2" applyFont="1" applyBorder="1" applyAlignment="1"/>
    <xf numFmtId="0" fontId="5" fillId="0" borderId="7" xfId="2" applyFont="1" applyBorder="1" applyAlignment="1"/>
    <xf numFmtId="0" fontId="5" fillId="0" borderId="0" xfId="2" applyFont="1" applyBorder="1" applyAlignment="1"/>
    <xf numFmtId="44" fontId="3" fillId="0" borderId="8" xfId="2" applyNumberFormat="1" applyFont="1" applyFill="1" applyBorder="1" applyAlignment="1">
      <alignment horizontal="center"/>
    </xf>
    <xf numFmtId="44" fontId="3" fillId="0" borderId="8" xfId="2" applyNumberFormat="1" applyFont="1" applyFill="1" applyBorder="1" applyAlignment="1">
      <alignment horizontal="left"/>
    </xf>
    <xf numFmtId="44" fontId="3" fillId="0" borderId="17" xfId="2" applyNumberFormat="1" applyFont="1" applyFill="1" applyBorder="1" applyAlignment="1">
      <alignment horizontal="left"/>
    </xf>
    <xf numFmtId="43" fontId="3" fillId="0" borderId="10" xfId="5" applyNumberFormat="1" applyFont="1" applyFill="1" applyBorder="1" applyAlignment="1">
      <alignment horizontal="center"/>
    </xf>
    <xf numFmtId="0" fontId="5" fillId="0" borderId="8" xfId="2" applyFont="1" applyBorder="1" applyAlignment="1">
      <alignment horizontal="left"/>
    </xf>
    <xf numFmtId="9" fontId="5" fillId="0" borderId="8" xfId="4" applyNumberFormat="1" applyFont="1" applyFill="1" applyBorder="1" applyAlignment="1">
      <alignment horizontal="center"/>
    </xf>
    <xf numFmtId="0" fontId="5" fillId="0" borderId="0" xfId="2" applyFont="1" applyFill="1"/>
    <xf numFmtId="1" fontId="3" fillId="0" borderId="8" xfId="1" applyNumberFormat="1" applyFont="1" applyFill="1" applyBorder="1" applyAlignment="1">
      <alignment horizontal="center"/>
    </xf>
    <xf numFmtId="166" fontId="8" fillId="0" borderId="17" xfId="2" applyNumberFormat="1" applyFont="1" applyFill="1" applyBorder="1" applyAlignment="1">
      <alignment horizontal="left"/>
    </xf>
    <xf numFmtId="167" fontId="3" fillId="0" borderId="8" xfId="2" applyNumberFormat="1" applyFont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13" fontId="3" fillId="0" borderId="17" xfId="1" applyNumberFormat="1" applyFont="1" applyFill="1" applyBorder="1" applyAlignment="1">
      <alignment horizontal="center"/>
    </xf>
    <xf numFmtId="166" fontId="8" fillId="0" borderId="8" xfId="2" applyNumberFormat="1" applyFont="1" applyFill="1" applyBorder="1" applyAlignment="1">
      <alignment horizontal="left"/>
    </xf>
    <xf numFmtId="44" fontId="3" fillId="0" borderId="21" xfId="2" applyNumberFormat="1" applyFont="1" applyBorder="1" applyAlignment="1">
      <alignment horizontal="left"/>
    </xf>
    <xf numFmtId="44" fontId="3" fillId="0" borderId="9" xfId="2" applyNumberFormat="1" applyFont="1" applyFill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3" fillId="0" borderId="10" xfId="2" applyFont="1" applyBorder="1" applyAlignment="1">
      <alignment horizontal="left"/>
    </xf>
    <xf numFmtId="0" fontId="4" fillId="0" borderId="21" xfId="2" applyFont="1" applyBorder="1"/>
    <xf numFmtId="44" fontId="5" fillId="0" borderId="21" xfId="2" applyNumberFormat="1" applyFont="1" applyBorder="1" applyAlignment="1">
      <alignment horizontal="left"/>
    </xf>
    <xf numFmtId="44" fontId="3" fillId="0" borderId="17" xfId="1" applyFont="1" applyBorder="1" applyAlignment="1">
      <alignment horizontal="left"/>
    </xf>
    <xf numFmtId="0" fontId="3" fillId="0" borderId="0" xfId="2" applyFont="1" applyFill="1"/>
    <xf numFmtId="167" fontId="3" fillId="0" borderId="0" xfId="2" applyNumberFormat="1" applyFont="1" applyFill="1" applyBorder="1" applyAlignment="1">
      <alignment horizontal="right"/>
    </xf>
    <xf numFmtId="2" fontId="5" fillId="0" borderId="16" xfId="2" applyNumberFormat="1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Border="1" applyAlignment="1">
      <alignment horizontal="center" wrapText="1"/>
    </xf>
  </cellXfs>
  <cellStyles count="6">
    <cellStyle name="Moeda" xfId="1" builtinId="4"/>
    <cellStyle name="Normal" xfId="0" builtinId="0"/>
    <cellStyle name="Normal 2" xfId="2"/>
    <cellStyle name="Porcentagem" xfId="4" builtinId="5"/>
    <cellStyle name="Porcentagem 2" xfId="3"/>
    <cellStyle name="Separador de milhares" xfId="5" builtin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51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924050" y="48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6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3432313" y="4547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37</xdr:row>
      <xdr:rowOff>0</xdr:rowOff>
    </xdr:from>
    <xdr:ext cx="184731" cy="264560"/>
    <xdr:sp macro="" textlink="">
      <xdr:nvSpPr>
        <xdr:cNvPr id="4" name="CaixaDeTexto 3"/>
        <xdr:cNvSpPr txBox="1"/>
      </xdr:nvSpPr>
      <xdr:spPr>
        <a:xfrm>
          <a:off x="3432313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42</xdr:row>
      <xdr:rowOff>0</xdr:rowOff>
    </xdr:from>
    <xdr:ext cx="184731" cy="264560"/>
    <xdr:sp macro="" textlink="">
      <xdr:nvSpPr>
        <xdr:cNvPr id="5" name="CaixaDeTexto 4"/>
        <xdr:cNvSpPr txBox="1"/>
      </xdr:nvSpPr>
      <xdr:spPr>
        <a:xfrm>
          <a:off x="3432313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61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3332922" y="569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71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3332922" y="73466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85</xdr:row>
      <xdr:rowOff>0</xdr:rowOff>
    </xdr:from>
    <xdr:ext cx="184731" cy="264560"/>
    <xdr:sp macro="" textlink="">
      <xdr:nvSpPr>
        <xdr:cNvPr id="8" name="CaixaDeTexto 7"/>
        <xdr:cNvSpPr txBox="1"/>
      </xdr:nvSpPr>
      <xdr:spPr>
        <a:xfrm>
          <a:off x="3332922" y="9003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106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3332922" y="56901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119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2802835" y="12481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131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2802835" y="129954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71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2802835" y="7379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201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2802835" y="21294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231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2893943" y="212945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242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2893943" y="3834019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254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2893943" y="40212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</xdr:col>
      <xdr:colOff>342900</xdr:colOff>
      <xdr:row>91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3564835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showGridLines="0" tabSelected="1" topLeftCell="A243" zoomScale="110" zoomScaleNormal="110" workbookViewId="0">
      <selection activeCell="D265" sqref="D265"/>
    </sheetView>
  </sheetViews>
  <sheetFormatPr defaultRowHeight="12.75"/>
  <cols>
    <col min="1" max="1" width="54.85546875" style="7" customWidth="1"/>
    <col min="2" max="2" width="11.42578125" style="7" customWidth="1"/>
    <col min="3" max="3" width="18.7109375" style="7" customWidth="1"/>
    <col min="4" max="4" width="17.7109375" style="7" customWidth="1"/>
    <col min="5" max="5" width="14.140625" style="7" customWidth="1"/>
    <col min="6" max="6" width="15.7109375" style="7" customWidth="1"/>
    <col min="7" max="255" width="9.140625" style="2"/>
    <col min="256" max="256" width="1.42578125" style="2" customWidth="1"/>
    <col min="257" max="257" width="22.28515625" style="2" customWidth="1"/>
    <col min="258" max="258" width="8.28515625" style="2" customWidth="1"/>
    <col min="259" max="259" width="12.42578125" style="2" customWidth="1"/>
    <col min="260" max="260" width="12.7109375" style="2" customWidth="1"/>
    <col min="261" max="261" width="11" style="2" customWidth="1"/>
    <col min="262" max="262" width="15.7109375" style="2" customWidth="1"/>
    <col min="263" max="511" width="9.140625" style="2"/>
    <col min="512" max="512" width="1.42578125" style="2" customWidth="1"/>
    <col min="513" max="513" width="22.28515625" style="2" customWidth="1"/>
    <col min="514" max="514" width="8.28515625" style="2" customWidth="1"/>
    <col min="515" max="515" width="12.42578125" style="2" customWidth="1"/>
    <col min="516" max="516" width="12.7109375" style="2" customWidth="1"/>
    <col min="517" max="517" width="11" style="2" customWidth="1"/>
    <col min="518" max="518" width="15.7109375" style="2" customWidth="1"/>
    <col min="519" max="767" width="9.140625" style="2"/>
    <col min="768" max="768" width="1.42578125" style="2" customWidth="1"/>
    <col min="769" max="769" width="22.28515625" style="2" customWidth="1"/>
    <col min="770" max="770" width="8.28515625" style="2" customWidth="1"/>
    <col min="771" max="771" width="12.42578125" style="2" customWidth="1"/>
    <col min="772" max="772" width="12.7109375" style="2" customWidth="1"/>
    <col min="773" max="773" width="11" style="2" customWidth="1"/>
    <col min="774" max="774" width="15.7109375" style="2" customWidth="1"/>
    <col min="775" max="1023" width="9.140625" style="2"/>
    <col min="1024" max="1024" width="1.42578125" style="2" customWidth="1"/>
    <col min="1025" max="1025" width="22.28515625" style="2" customWidth="1"/>
    <col min="1026" max="1026" width="8.28515625" style="2" customWidth="1"/>
    <col min="1027" max="1027" width="12.42578125" style="2" customWidth="1"/>
    <col min="1028" max="1028" width="12.7109375" style="2" customWidth="1"/>
    <col min="1029" max="1029" width="11" style="2" customWidth="1"/>
    <col min="1030" max="1030" width="15.7109375" style="2" customWidth="1"/>
    <col min="1031" max="1279" width="9.140625" style="2"/>
    <col min="1280" max="1280" width="1.42578125" style="2" customWidth="1"/>
    <col min="1281" max="1281" width="22.28515625" style="2" customWidth="1"/>
    <col min="1282" max="1282" width="8.28515625" style="2" customWidth="1"/>
    <col min="1283" max="1283" width="12.42578125" style="2" customWidth="1"/>
    <col min="1284" max="1284" width="12.7109375" style="2" customWidth="1"/>
    <col min="1285" max="1285" width="11" style="2" customWidth="1"/>
    <col min="1286" max="1286" width="15.7109375" style="2" customWidth="1"/>
    <col min="1287" max="1535" width="9.140625" style="2"/>
    <col min="1536" max="1536" width="1.42578125" style="2" customWidth="1"/>
    <col min="1537" max="1537" width="22.28515625" style="2" customWidth="1"/>
    <col min="1538" max="1538" width="8.28515625" style="2" customWidth="1"/>
    <col min="1539" max="1539" width="12.42578125" style="2" customWidth="1"/>
    <col min="1540" max="1540" width="12.7109375" style="2" customWidth="1"/>
    <col min="1541" max="1541" width="11" style="2" customWidth="1"/>
    <col min="1542" max="1542" width="15.7109375" style="2" customWidth="1"/>
    <col min="1543" max="1791" width="9.140625" style="2"/>
    <col min="1792" max="1792" width="1.42578125" style="2" customWidth="1"/>
    <col min="1793" max="1793" width="22.28515625" style="2" customWidth="1"/>
    <col min="1794" max="1794" width="8.28515625" style="2" customWidth="1"/>
    <col min="1795" max="1795" width="12.42578125" style="2" customWidth="1"/>
    <col min="1796" max="1796" width="12.7109375" style="2" customWidth="1"/>
    <col min="1797" max="1797" width="11" style="2" customWidth="1"/>
    <col min="1798" max="1798" width="15.7109375" style="2" customWidth="1"/>
    <col min="1799" max="2047" width="9.140625" style="2"/>
    <col min="2048" max="2048" width="1.42578125" style="2" customWidth="1"/>
    <col min="2049" max="2049" width="22.28515625" style="2" customWidth="1"/>
    <col min="2050" max="2050" width="8.28515625" style="2" customWidth="1"/>
    <col min="2051" max="2051" width="12.42578125" style="2" customWidth="1"/>
    <col min="2052" max="2052" width="12.7109375" style="2" customWidth="1"/>
    <col min="2053" max="2053" width="11" style="2" customWidth="1"/>
    <col min="2054" max="2054" width="15.7109375" style="2" customWidth="1"/>
    <col min="2055" max="2303" width="9.140625" style="2"/>
    <col min="2304" max="2304" width="1.42578125" style="2" customWidth="1"/>
    <col min="2305" max="2305" width="22.28515625" style="2" customWidth="1"/>
    <col min="2306" max="2306" width="8.28515625" style="2" customWidth="1"/>
    <col min="2307" max="2307" width="12.42578125" style="2" customWidth="1"/>
    <col min="2308" max="2308" width="12.7109375" style="2" customWidth="1"/>
    <col min="2309" max="2309" width="11" style="2" customWidth="1"/>
    <col min="2310" max="2310" width="15.7109375" style="2" customWidth="1"/>
    <col min="2311" max="2559" width="9.140625" style="2"/>
    <col min="2560" max="2560" width="1.42578125" style="2" customWidth="1"/>
    <col min="2561" max="2561" width="22.28515625" style="2" customWidth="1"/>
    <col min="2562" max="2562" width="8.28515625" style="2" customWidth="1"/>
    <col min="2563" max="2563" width="12.42578125" style="2" customWidth="1"/>
    <col min="2564" max="2564" width="12.7109375" style="2" customWidth="1"/>
    <col min="2565" max="2565" width="11" style="2" customWidth="1"/>
    <col min="2566" max="2566" width="15.7109375" style="2" customWidth="1"/>
    <col min="2567" max="2815" width="9.140625" style="2"/>
    <col min="2816" max="2816" width="1.42578125" style="2" customWidth="1"/>
    <col min="2817" max="2817" width="22.28515625" style="2" customWidth="1"/>
    <col min="2818" max="2818" width="8.28515625" style="2" customWidth="1"/>
    <col min="2819" max="2819" width="12.42578125" style="2" customWidth="1"/>
    <col min="2820" max="2820" width="12.7109375" style="2" customWidth="1"/>
    <col min="2821" max="2821" width="11" style="2" customWidth="1"/>
    <col min="2822" max="2822" width="15.7109375" style="2" customWidth="1"/>
    <col min="2823" max="3071" width="9.140625" style="2"/>
    <col min="3072" max="3072" width="1.42578125" style="2" customWidth="1"/>
    <col min="3073" max="3073" width="22.28515625" style="2" customWidth="1"/>
    <col min="3074" max="3074" width="8.28515625" style="2" customWidth="1"/>
    <col min="3075" max="3075" width="12.42578125" style="2" customWidth="1"/>
    <col min="3076" max="3076" width="12.7109375" style="2" customWidth="1"/>
    <col min="3077" max="3077" width="11" style="2" customWidth="1"/>
    <col min="3078" max="3078" width="15.7109375" style="2" customWidth="1"/>
    <col min="3079" max="3327" width="9.140625" style="2"/>
    <col min="3328" max="3328" width="1.42578125" style="2" customWidth="1"/>
    <col min="3329" max="3329" width="22.28515625" style="2" customWidth="1"/>
    <col min="3330" max="3330" width="8.28515625" style="2" customWidth="1"/>
    <col min="3331" max="3331" width="12.42578125" style="2" customWidth="1"/>
    <col min="3332" max="3332" width="12.7109375" style="2" customWidth="1"/>
    <col min="3333" max="3333" width="11" style="2" customWidth="1"/>
    <col min="3334" max="3334" width="15.7109375" style="2" customWidth="1"/>
    <col min="3335" max="3583" width="9.140625" style="2"/>
    <col min="3584" max="3584" width="1.42578125" style="2" customWidth="1"/>
    <col min="3585" max="3585" width="22.28515625" style="2" customWidth="1"/>
    <col min="3586" max="3586" width="8.28515625" style="2" customWidth="1"/>
    <col min="3587" max="3587" width="12.42578125" style="2" customWidth="1"/>
    <col min="3588" max="3588" width="12.7109375" style="2" customWidth="1"/>
    <col min="3589" max="3589" width="11" style="2" customWidth="1"/>
    <col min="3590" max="3590" width="15.7109375" style="2" customWidth="1"/>
    <col min="3591" max="3839" width="9.140625" style="2"/>
    <col min="3840" max="3840" width="1.42578125" style="2" customWidth="1"/>
    <col min="3841" max="3841" width="22.28515625" style="2" customWidth="1"/>
    <col min="3842" max="3842" width="8.28515625" style="2" customWidth="1"/>
    <col min="3843" max="3843" width="12.42578125" style="2" customWidth="1"/>
    <col min="3844" max="3844" width="12.7109375" style="2" customWidth="1"/>
    <col min="3845" max="3845" width="11" style="2" customWidth="1"/>
    <col min="3846" max="3846" width="15.7109375" style="2" customWidth="1"/>
    <col min="3847" max="4095" width="9.140625" style="2"/>
    <col min="4096" max="4096" width="1.42578125" style="2" customWidth="1"/>
    <col min="4097" max="4097" width="22.28515625" style="2" customWidth="1"/>
    <col min="4098" max="4098" width="8.28515625" style="2" customWidth="1"/>
    <col min="4099" max="4099" width="12.42578125" style="2" customWidth="1"/>
    <col min="4100" max="4100" width="12.7109375" style="2" customWidth="1"/>
    <col min="4101" max="4101" width="11" style="2" customWidth="1"/>
    <col min="4102" max="4102" width="15.7109375" style="2" customWidth="1"/>
    <col min="4103" max="4351" width="9.140625" style="2"/>
    <col min="4352" max="4352" width="1.42578125" style="2" customWidth="1"/>
    <col min="4353" max="4353" width="22.28515625" style="2" customWidth="1"/>
    <col min="4354" max="4354" width="8.28515625" style="2" customWidth="1"/>
    <col min="4355" max="4355" width="12.42578125" style="2" customWidth="1"/>
    <col min="4356" max="4356" width="12.7109375" style="2" customWidth="1"/>
    <col min="4357" max="4357" width="11" style="2" customWidth="1"/>
    <col min="4358" max="4358" width="15.7109375" style="2" customWidth="1"/>
    <col min="4359" max="4607" width="9.140625" style="2"/>
    <col min="4608" max="4608" width="1.42578125" style="2" customWidth="1"/>
    <col min="4609" max="4609" width="22.28515625" style="2" customWidth="1"/>
    <col min="4610" max="4610" width="8.28515625" style="2" customWidth="1"/>
    <col min="4611" max="4611" width="12.42578125" style="2" customWidth="1"/>
    <col min="4612" max="4612" width="12.7109375" style="2" customWidth="1"/>
    <col min="4613" max="4613" width="11" style="2" customWidth="1"/>
    <col min="4614" max="4614" width="15.7109375" style="2" customWidth="1"/>
    <col min="4615" max="4863" width="9.140625" style="2"/>
    <col min="4864" max="4864" width="1.42578125" style="2" customWidth="1"/>
    <col min="4865" max="4865" width="22.28515625" style="2" customWidth="1"/>
    <col min="4866" max="4866" width="8.28515625" style="2" customWidth="1"/>
    <col min="4867" max="4867" width="12.42578125" style="2" customWidth="1"/>
    <col min="4868" max="4868" width="12.7109375" style="2" customWidth="1"/>
    <col min="4869" max="4869" width="11" style="2" customWidth="1"/>
    <col min="4870" max="4870" width="15.7109375" style="2" customWidth="1"/>
    <col min="4871" max="5119" width="9.140625" style="2"/>
    <col min="5120" max="5120" width="1.42578125" style="2" customWidth="1"/>
    <col min="5121" max="5121" width="22.28515625" style="2" customWidth="1"/>
    <col min="5122" max="5122" width="8.28515625" style="2" customWidth="1"/>
    <col min="5123" max="5123" width="12.42578125" style="2" customWidth="1"/>
    <col min="5124" max="5124" width="12.7109375" style="2" customWidth="1"/>
    <col min="5125" max="5125" width="11" style="2" customWidth="1"/>
    <col min="5126" max="5126" width="15.7109375" style="2" customWidth="1"/>
    <col min="5127" max="5375" width="9.140625" style="2"/>
    <col min="5376" max="5376" width="1.42578125" style="2" customWidth="1"/>
    <col min="5377" max="5377" width="22.28515625" style="2" customWidth="1"/>
    <col min="5378" max="5378" width="8.28515625" style="2" customWidth="1"/>
    <col min="5379" max="5379" width="12.42578125" style="2" customWidth="1"/>
    <col min="5380" max="5380" width="12.7109375" style="2" customWidth="1"/>
    <col min="5381" max="5381" width="11" style="2" customWidth="1"/>
    <col min="5382" max="5382" width="15.7109375" style="2" customWidth="1"/>
    <col min="5383" max="5631" width="9.140625" style="2"/>
    <col min="5632" max="5632" width="1.42578125" style="2" customWidth="1"/>
    <col min="5633" max="5633" width="22.28515625" style="2" customWidth="1"/>
    <col min="5634" max="5634" width="8.28515625" style="2" customWidth="1"/>
    <col min="5635" max="5635" width="12.42578125" style="2" customWidth="1"/>
    <col min="5636" max="5636" width="12.7109375" style="2" customWidth="1"/>
    <col min="5637" max="5637" width="11" style="2" customWidth="1"/>
    <col min="5638" max="5638" width="15.7109375" style="2" customWidth="1"/>
    <col min="5639" max="5887" width="9.140625" style="2"/>
    <col min="5888" max="5888" width="1.42578125" style="2" customWidth="1"/>
    <col min="5889" max="5889" width="22.28515625" style="2" customWidth="1"/>
    <col min="5890" max="5890" width="8.28515625" style="2" customWidth="1"/>
    <col min="5891" max="5891" width="12.42578125" style="2" customWidth="1"/>
    <col min="5892" max="5892" width="12.7109375" style="2" customWidth="1"/>
    <col min="5893" max="5893" width="11" style="2" customWidth="1"/>
    <col min="5894" max="5894" width="15.7109375" style="2" customWidth="1"/>
    <col min="5895" max="6143" width="9.140625" style="2"/>
    <col min="6144" max="6144" width="1.42578125" style="2" customWidth="1"/>
    <col min="6145" max="6145" width="22.28515625" style="2" customWidth="1"/>
    <col min="6146" max="6146" width="8.28515625" style="2" customWidth="1"/>
    <col min="6147" max="6147" width="12.42578125" style="2" customWidth="1"/>
    <col min="6148" max="6148" width="12.7109375" style="2" customWidth="1"/>
    <col min="6149" max="6149" width="11" style="2" customWidth="1"/>
    <col min="6150" max="6150" width="15.7109375" style="2" customWidth="1"/>
    <col min="6151" max="6399" width="9.140625" style="2"/>
    <col min="6400" max="6400" width="1.42578125" style="2" customWidth="1"/>
    <col min="6401" max="6401" width="22.28515625" style="2" customWidth="1"/>
    <col min="6402" max="6402" width="8.28515625" style="2" customWidth="1"/>
    <col min="6403" max="6403" width="12.42578125" style="2" customWidth="1"/>
    <col min="6404" max="6404" width="12.7109375" style="2" customWidth="1"/>
    <col min="6405" max="6405" width="11" style="2" customWidth="1"/>
    <col min="6406" max="6406" width="15.7109375" style="2" customWidth="1"/>
    <col min="6407" max="6655" width="9.140625" style="2"/>
    <col min="6656" max="6656" width="1.42578125" style="2" customWidth="1"/>
    <col min="6657" max="6657" width="22.28515625" style="2" customWidth="1"/>
    <col min="6658" max="6658" width="8.28515625" style="2" customWidth="1"/>
    <col min="6659" max="6659" width="12.42578125" style="2" customWidth="1"/>
    <col min="6660" max="6660" width="12.7109375" style="2" customWidth="1"/>
    <col min="6661" max="6661" width="11" style="2" customWidth="1"/>
    <col min="6662" max="6662" width="15.7109375" style="2" customWidth="1"/>
    <col min="6663" max="6911" width="9.140625" style="2"/>
    <col min="6912" max="6912" width="1.42578125" style="2" customWidth="1"/>
    <col min="6913" max="6913" width="22.28515625" style="2" customWidth="1"/>
    <col min="6914" max="6914" width="8.28515625" style="2" customWidth="1"/>
    <col min="6915" max="6915" width="12.42578125" style="2" customWidth="1"/>
    <col min="6916" max="6916" width="12.7109375" style="2" customWidth="1"/>
    <col min="6917" max="6917" width="11" style="2" customWidth="1"/>
    <col min="6918" max="6918" width="15.7109375" style="2" customWidth="1"/>
    <col min="6919" max="7167" width="9.140625" style="2"/>
    <col min="7168" max="7168" width="1.42578125" style="2" customWidth="1"/>
    <col min="7169" max="7169" width="22.28515625" style="2" customWidth="1"/>
    <col min="7170" max="7170" width="8.28515625" style="2" customWidth="1"/>
    <col min="7171" max="7171" width="12.42578125" style="2" customWidth="1"/>
    <col min="7172" max="7172" width="12.7109375" style="2" customWidth="1"/>
    <col min="7173" max="7173" width="11" style="2" customWidth="1"/>
    <col min="7174" max="7174" width="15.7109375" style="2" customWidth="1"/>
    <col min="7175" max="7423" width="9.140625" style="2"/>
    <col min="7424" max="7424" width="1.42578125" style="2" customWidth="1"/>
    <col min="7425" max="7425" width="22.28515625" style="2" customWidth="1"/>
    <col min="7426" max="7426" width="8.28515625" style="2" customWidth="1"/>
    <col min="7427" max="7427" width="12.42578125" style="2" customWidth="1"/>
    <col min="7428" max="7428" width="12.7109375" style="2" customWidth="1"/>
    <col min="7429" max="7429" width="11" style="2" customWidth="1"/>
    <col min="7430" max="7430" width="15.7109375" style="2" customWidth="1"/>
    <col min="7431" max="7679" width="9.140625" style="2"/>
    <col min="7680" max="7680" width="1.42578125" style="2" customWidth="1"/>
    <col min="7681" max="7681" width="22.28515625" style="2" customWidth="1"/>
    <col min="7682" max="7682" width="8.28515625" style="2" customWidth="1"/>
    <col min="7683" max="7683" width="12.42578125" style="2" customWidth="1"/>
    <col min="7684" max="7684" width="12.7109375" style="2" customWidth="1"/>
    <col min="7685" max="7685" width="11" style="2" customWidth="1"/>
    <col min="7686" max="7686" width="15.7109375" style="2" customWidth="1"/>
    <col min="7687" max="7935" width="9.140625" style="2"/>
    <col min="7936" max="7936" width="1.42578125" style="2" customWidth="1"/>
    <col min="7937" max="7937" width="22.28515625" style="2" customWidth="1"/>
    <col min="7938" max="7938" width="8.28515625" style="2" customWidth="1"/>
    <col min="7939" max="7939" width="12.42578125" style="2" customWidth="1"/>
    <col min="7940" max="7940" width="12.7109375" style="2" customWidth="1"/>
    <col min="7941" max="7941" width="11" style="2" customWidth="1"/>
    <col min="7942" max="7942" width="15.7109375" style="2" customWidth="1"/>
    <col min="7943" max="8191" width="9.140625" style="2"/>
    <col min="8192" max="8192" width="1.42578125" style="2" customWidth="1"/>
    <col min="8193" max="8193" width="22.28515625" style="2" customWidth="1"/>
    <col min="8194" max="8194" width="8.28515625" style="2" customWidth="1"/>
    <col min="8195" max="8195" width="12.42578125" style="2" customWidth="1"/>
    <col min="8196" max="8196" width="12.7109375" style="2" customWidth="1"/>
    <col min="8197" max="8197" width="11" style="2" customWidth="1"/>
    <col min="8198" max="8198" width="15.7109375" style="2" customWidth="1"/>
    <col min="8199" max="8447" width="9.140625" style="2"/>
    <col min="8448" max="8448" width="1.42578125" style="2" customWidth="1"/>
    <col min="8449" max="8449" width="22.28515625" style="2" customWidth="1"/>
    <col min="8450" max="8450" width="8.28515625" style="2" customWidth="1"/>
    <col min="8451" max="8451" width="12.42578125" style="2" customWidth="1"/>
    <col min="8452" max="8452" width="12.7109375" style="2" customWidth="1"/>
    <col min="8453" max="8453" width="11" style="2" customWidth="1"/>
    <col min="8454" max="8454" width="15.7109375" style="2" customWidth="1"/>
    <col min="8455" max="8703" width="9.140625" style="2"/>
    <col min="8704" max="8704" width="1.42578125" style="2" customWidth="1"/>
    <col min="8705" max="8705" width="22.28515625" style="2" customWidth="1"/>
    <col min="8706" max="8706" width="8.28515625" style="2" customWidth="1"/>
    <col min="8707" max="8707" width="12.42578125" style="2" customWidth="1"/>
    <col min="8708" max="8708" width="12.7109375" style="2" customWidth="1"/>
    <col min="8709" max="8709" width="11" style="2" customWidth="1"/>
    <col min="8710" max="8710" width="15.7109375" style="2" customWidth="1"/>
    <col min="8711" max="8959" width="9.140625" style="2"/>
    <col min="8960" max="8960" width="1.42578125" style="2" customWidth="1"/>
    <col min="8961" max="8961" width="22.28515625" style="2" customWidth="1"/>
    <col min="8962" max="8962" width="8.28515625" style="2" customWidth="1"/>
    <col min="8963" max="8963" width="12.42578125" style="2" customWidth="1"/>
    <col min="8964" max="8964" width="12.7109375" style="2" customWidth="1"/>
    <col min="8965" max="8965" width="11" style="2" customWidth="1"/>
    <col min="8966" max="8966" width="15.7109375" style="2" customWidth="1"/>
    <col min="8967" max="9215" width="9.140625" style="2"/>
    <col min="9216" max="9216" width="1.42578125" style="2" customWidth="1"/>
    <col min="9217" max="9217" width="22.28515625" style="2" customWidth="1"/>
    <col min="9218" max="9218" width="8.28515625" style="2" customWidth="1"/>
    <col min="9219" max="9219" width="12.42578125" style="2" customWidth="1"/>
    <col min="9220" max="9220" width="12.7109375" style="2" customWidth="1"/>
    <col min="9221" max="9221" width="11" style="2" customWidth="1"/>
    <col min="9222" max="9222" width="15.7109375" style="2" customWidth="1"/>
    <col min="9223" max="9471" width="9.140625" style="2"/>
    <col min="9472" max="9472" width="1.42578125" style="2" customWidth="1"/>
    <col min="9473" max="9473" width="22.28515625" style="2" customWidth="1"/>
    <col min="9474" max="9474" width="8.28515625" style="2" customWidth="1"/>
    <col min="9475" max="9475" width="12.42578125" style="2" customWidth="1"/>
    <col min="9476" max="9476" width="12.7109375" style="2" customWidth="1"/>
    <col min="9477" max="9477" width="11" style="2" customWidth="1"/>
    <col min="9478" max="9478" width="15.7109375" style="2" customWidth="1"/>
    <col min="9479" max="9727" width="9.140625" style="2"/>
    <col min="9728" max="9728" width="1.42578125" style="2" customWidth="1"/>
    <col min="9729" max="9729" width="22.28515625" style="2" customWidth="1"/>
    <col min="9730" max="9730" width="8.28515625" style="2" customWidth="1"/>
    <col min="9731" max="9731" width="12.42578125" style="2" customWidth="1"/>
    <col min="9732" max="9732" width="12.7109375" style="2" customWidth="1"/>
    <col min="9733" max="9733" width="11" style="2" customWidth="1"/>
    <col min="9734" max="9734" width="15.7109375" style="2" customWidth="1"/>
    <col min="9735" max="9983" width="9.140625" style="2"/>
    <col min="9984" max="9984" width="1.42578125" style="2" customWidth="1"/>
    <col min="9985" max="9985" width="22.28515625" style="2" customWidth="1"/>
    <col min="9986" max="9986" width="8.28515625" style="2" customWidth="1"/>
    <col min="9987" max="9987" width="12.42578125" style="2" customWidth="1"/>
    <col min="9988" max="9988" width="12.7109375" style="2" customWidth="1"/>
    <col min="9989" max="9989" width="11" style="2" customWidth="1"/>
    <col min="9990" max="9990" width="15.7109375" style="2" customWidth="1"/>
    <col min="9991" max="10239" width="9.140625" style="2"/>
    <col min="10240" max="10240" width="1.42578125" style="2" customWidth="1"/>
    <col min="10241" max="10241" width="22.28515625" style="2" customWidth="1"/>
    <col min="10242" max="10242" width="8.28515625" style="2" customWidth="1"/>
    <col min="10243" max="10243" width="12.42578125" style="2" customWidth="1"/>
    <col min="10244" max="10244" width="12.7109375" style="2" customWidth="1"/>
    <col min="10245" max="10245" width="11" style="2" customWidth="1"/>
    <col min="10246" max="10246" width="15.7109375" style="2" customWidth="1"/>
    <col min="10247" max="10495" width="9.140625" style="2"/>
    <col min="10496" max="10496" width="1.42578125" style="2" customWidth="1"/>
    <col min="10497" max="10497" width="22.28515625" style="2" customWidth="1"/>
    <col min="10498" max="10498" width="8.28515625" style="2" customWidth="1"/>
    <col min="10499" max="10499" width="12.42578125" style="2" customWidth="1"/>
    <col min="10500" max="10500" width="12.7109375" style="2" customWidth="1"/>
    <col min="10501" max="10501" width="11" style="2" customWidth="1"/>
    <col min="10502" max="10502" width="15.7109375" style="2" customWidth="1"/>
    <col min="10503" max="10751" width="9.140625" style="2"/>
    <col min="10752" max="10752" width="1.42578125" style="2" customWidth="1"/>
    <col min="10753" max="10753" width="22.28515625" style="2" customWidth="1"/>
    <col min="10754" max="10754" width="8.28515625" style="2" customWidth="1"/>
    <col min="10755" max="10755" width="12.42578125" style="2" customWidth="1"/>
    <col min="10756" max="10756" width="12.7109375" style="2" customWidth="1"/>
    <col min="10757" max="10757" width="11" style="2" customWidth="1"/>
    <col min="10758" max="10758" width="15.7109375" style="2" customWidth="1"/>
    <col min="10759" max="11007" width="9.140625" style="2"/>
    <col min="11008" max="11008" width="1.42578125" style="2" customWidth="1"/>
    <col min="11009" max="11009" width="22.28515625" style="2" customWidth="1"/>
    <col min="11010" max="11010" width="8.28515625" style="2" customWidth="1"/>
    <col min="11011" max="11011" width="12.42578125" style="2" customWidth="1"/>
    <col min="11012" max="11012" width="12.7109375" style="2" customWidth="1"/>
    <col min="11013" max="11013" width="11" style="2" customWidth="1"/>
    <col min="11014" max="11014" width="15.7109375" style="2" customWidth="1"/>
    <col min="11015" max="11263" width="9.140625" style="2"/>
    <col min="11264" max="11264" width="1.42578125" style="2" customWidth="1"/>
    <col min="11265" max="11265" width="22.28515625" style="2" customWidth="1"/>
    <col min="11266" max="11266" width="8.28515625" style="2" customWidth="1"/>
    <col min="11267" max="11267" width="12.42578125" style="2" customWidth="1"/>
    <col min="11268" max="11268" width="12.7109375" style="2" customWidth="1"/>
    <col min="11269" max="11269" width="11" style="2" customWidth="1"/>
    <col min="11270" max="11270" width="15.7109375" style="2" customWidth="1"/>
    <col min="11271" max="11519" width="9.140625" style="2"/>
    <col min="11520" max="11520" width="1.42578125" style="2" customWidth="1"/>
    <col min="11521" max="11521" width="22.28515625" style="2" customWidth="1"/>
    <col min="11522" max="11522" width="8.28515625" style="2" customWidth="1"/>
    <col min="11523" max="11523" width="12.42578125" style="2" customWidth="1"/>
    <col min="11524" max="11524" width="12.7109375" style="2" customWidth="1"/>
    <col min="11525" max="11525" width="11" style="2" customWidth="1"/>
    <col min="11526" max="11526" width="15.7109375" style="2" customWidth="1"/>
    <col min="11527" max="11775" width="9.140625" style="2"/>
    <col min="11776" max="11776" width="1.42578125" style="2" customWidth="1"/>
    <col min="11777" max="11777" width="22.28515625" style="2" customWidth="1"/>
    <col min="11778" max="11778" width="8.28515625" style="2" customWidth="1"/>
    <col min="11779" max="11779" width="12.42578125" style="2" customWidth="1"/>
    <col min="11780" max="11780" width="12.7109375" style="2" customWidth="1"/>
    <col min="11781" max="11781" width="11" style="2" customWidth="1"/>
    <col min="11782" max="11782" width="15.7109375" style="2" customWidth="1"/>
    <col min="11783" max="12031" width="9.140625" style="2"/>
    <col min="12032" max="12032" width="1.42578125" style="2" customWidth="1"/>
    <col min="12033" max="12033" width="22.28515625" style="2" customWidth="1"/>
    <col min="12034" max="12034" width="8.28515625" style="2" customWidth="1"/>
    <col min="12035" max="12035" width="12.42578125" style="2" customWidth="1"/>
    <col min="12036" max="12036" width="12.7109375" style="2" customWidth="1"/>
    <col min="12037" max="12037" width="11" style="2" customWidth="1"/>
    <col min="12038" max="12038" width="15.7109375" style="2" customWidth="1"/>
    <col min="12039" max="12287" width="9.140625" style="2"/>
    <col min="12288" max="12288" width="1.42578125" style="2" customWidth="1"/>
    <col min="12289" max="12289" width="22.28515625" style="2" customWidth="1"/>
    <col min="12290" max="12290" width="8.28515625" style="2" customWidth="1"/>
    <col min="12291" max="12291" width="12.42578125" style="2" customWidth="1"/>
    <col min="12292" max="12292" width="12.7109375" style="2" customWidth="1"/>
    <col min="12293" max="12293" width="11" style="2" customWidth="1"/>
    <col min="12294" max="12294" width="15.7109375" style="2" customWidth="1"/>
    <col min="12295" max="12543" width="9.140625" style="2"/>
    <col min="12544" max="12544" width="1.42578125" style="2" customWidth="1"/>
    <col min="12545" max="12545" width="22.28515625" style="2" customWidth="1"/>
    <col min="12546" max="12546" width="8.28515625" style="2" customWidth="1"/>
    <col min="12547" max="12547" width="12.42578125" style="2" customWidth="1"/>
    <col min="12548" max="12548" width="12.7109375" style="2" customWidth="1"/>
    <col min="12549" max="12549" width="11" style="2" customWidth="1"/>
    <col min="12550" max="12550" width="15.7109375" style="2" customWidth="1"/>
    <col min="12551" max="12799" width="9.140625" style="2"/>
    <col min="12800" max="12800" width="1.42578125" style="2" customWidth="1"/>
    <col min="12801" max="12801" width="22.28515625" style="2" customWidth="1"/>
    <col min="12802" max="12802" width="8.28515625" style="2" customWidth="1"/>
    <col min="12803" max="12803" width="12.42578125" style="2" customWidth="1"/>
    <col min="12804" max="12804" width="12.7109375" style="2" customWidth="1"/>
    <col min="12805" max="12805" width="11" style="2" customWidth="1"/>
    <col min="12806" max="12806" width="15.7109375" style="2" customWidth="1"/>
    <col min="12807" max="13055" width="9.140625" style="2"/>
    <col min="13056" max="13056" width="1.42578125" style="2" customWidth="1"/>
    <col min="13057" max="13057" width="22.28515625" style="2" customWidth="1"/>
    <col min="13058" max="13058" width="8.28515625" style="2" customWidth="1"/>
    <col min="13059" max="13059" width="12.42578125" style="2" customWidth="1"/>
    <col min="13060" max="13060" width="12.7109375" style="2" customWidth="1"/>
    <col min="13061" max="13061" width="11" style="2" customWidth="1"/>
    <col min="13062" max="13062" width="15.7109375" style="2" customWidth="1"/>
    <col min="13063" max="13311" width="9.140625" style="2"/>
    <col min="13312" max="13312" width="1.42578125" style="2" customWidth="1"/>
    <col min="13313" max="13313" width="22.28515625" style="2" customWidth="1"/>
    <col min="13314" max="13314" width="8.28515625" style="2" customWidth="1"/>
    <col min="13315" max="13315" width="12.42578125" style="2" customWidth="1"/>
    <col min="13316" max="13316" width="12.7109375" style="2" customWidth="1"/>
    <col min="13317" max="13317" width="11" style="2" customWidth="1"/>
    <col min="13318" max="13318" width="15.7109375" style="2" customWidth="1"/>
    <col min="13319" max="13567" width="9.140625" style="2"/>
    <col min="13568" max="13568" width="1.42578125" style="2" customWidth="1"/>
    <col min="13569" max="13569" width="22.28515625" style="2" customWidth="1"/>
    <col min="13570" max="13570" width="8.28515625" style="2" customWidth="1"/>
    <col min="13571" max="13571" width="12.42578125" style="2" customWidth="1"/>
    <col min="13572" max="13572" width="12.7109375" style="2" customWidth="1"/>
    <col min="13573" max="13573" width="11" style="2" customWidth="1"/>
    <col min="13574" max="13574" width="15.7109375" style="2" customWidth="1"/>
    <col min="13575" max="13823" width="9.140625" style="2"/>
    <col min="13824" max="13824" width="1.42578125" style="2" customWidth="1"/>
    <col min="13825" max="13825" width="22.28515625" style="2" customWidth="1"/>
    <col min="13826" max="13826" width="8.28515625" style="2" customWidth="1"/>
    <col min="13827" max="13827" width="12.42578125" style="2" customWidth="1"/>
    <col min="13828" max="13828" width="12.7109375" style="2" customWidth="1"/>
    <col min="13829" max="13829" width="11" style="2" customWidth="1"/>
    <col min="13830" max="13830" width="15.7109375" style="2" customWidth="1"/>
    <col min="13831" max="14079" width="9.140625" style="2"/>
    <col min="14080" max="14080" width="1.42578125" style="2" customWidth="1"/>
    <col min="14081" max="14081" width="22.28515625" style="2" customWidth="1"/>
    <col min="14082" max="14082" width="8.28515625" style="2" customWidth="1"/>
    <col min="14083" max="14083" width="12.42578125" style="2" customWidth="1"/>
    <col min="14084" max="14084" width="12.7109375" style="2" customWidth="1"/>
    <col min="14085" max="14085" width="11" style="2" customWidth="1"/>
    <col min="14086" max="14086" width="15.7109375" style="2" customWidth="1"/>
    <col min="14087" max="14335" width="9.140625" style="2"/>
    <col min="14336" max="14336" width="1.42578125" style="2" customWidth="1"/>
    <col min="14337" max="14337" width="22.28515625" style="2" customWidth="1"/>
    <col min="14338" max="14338" width="8.28515625" style="2" customWidth="1"/>
    <col min="14339" max="14339" width="12.42578125" style="2" customWidth="1"/>
    <col min="14340" max="14340" width="12.7109375" style="2" customWidth="1"/>
    <col min="14341" max="14341" width="11" style="2" customWidth="1"/>
    <col min="14342" max="14342" width="15.7109375" style="2" customWidth="1"/>
    <col min="14343" max="14591" width="9.140625" style="2"/>
    <col min="14592" max="14592" width="1.42578125" style="2" customWidth="1"/>
    <col min="14593" max="14593" width="22.28515625" style="2" customWidth="1"/>
    <col min="14594" max="14594" width="8.28515625" style="2" customWidth="1"/>
    <col min="14595" max="14595" width="12.42578125" style="2" customWidth="1"/>
    <col min="14596" max="14596" width="12.7109375" style="2" customWidth="1"/>
    <col min="14597" max="14597" width="11" style="2" customWidth="1"/>
    <col min="14598" max="14598" width="15.7109375" style="2" customWidth="1"/>
    <col min="14599" max="14847" width="9.140625" style="2"/>
    <col min="14848" max="14848" width="1.42578125" style="2" customWidth="1"/>
    <col min="14849" max="14849" width="22.28515625" style="2" customWidth="1"/>
    <col min="14850" max="14850" width="8.28515625" style="2" customWidth="1"/>
    <col min="14851" max="14851" width="12.42578125" style="2" customWidth="1"/>
    <col min="14852" max="14852" width="12.7109375" style="2" customWidth="1"/>
    <col min="14853" max="14853" width="11" style="2" customWidth="1"/>
    <col min="14854" max="14854" width="15.7109375" style="2" customWidth="1"/>
    <col min="14855" max="15103" width="9.140625" style="2"/>
    <col min="15104" max="15104" width="1.42578125" style="2" customWidth="1"/>
    <col min="15105" max="15105" width="22.28515625" style="2" customWidth="1"/>
    <col min="15106" max="15106" width="8.28515625" style="2" customWidth="1"/>
    <col min="15107" max="15107" width="12.42578125" style="2" customWidth="1"/>
    <col min="15108" max="15108" width="12.7109375" style="2" customWidth="1"/>
    <col min="15109" max="15109" width="11" style="2" customWidth="1"/>
    <col min="15110" max="15110" width="15.7109375" style="2" customWidth="1"/>
    <col min="15111" max="15359" width="9.140625" style="2"/>
    <col min="15360" max="15360" width="1.42578125" style="2" customWidth="1"/>
    <col min="15361" max="15361" width="22.28515625" style="2" customWidth="1"/>
    <col min="15362" max="15362" width="8.28515625" style="2" customWidth="1"/>
    <col min="15363" max="15363" width="12.42578125" style="2" customWidth="1"/>
    <col min="15364" max="15364" width="12.7109375" style="2" customWidth="1"/>
    <col min="15365" max="15365" width="11" style="2" customWidth="1"/>
    <col min="15366" max="15366" width="15.7109375" style="2" customWidth="1"/>
    <col min="15367" max="15615" width="9.140625" style="2"/>
    <col min="15616" max="15616" width="1.42578125" style="2" customWidth="1"/>
    <col min="15617" max="15617" width="22.28515625" style="2" customWidth="1"/>
    <col min="15618" max="15618" width="8.28515625" style="2" customWidth="1"/>
    <col min="15619" max="15619" width="12.42578125" style="2" customWidth="1"/>
    <col min="15620" max="15620" width="12.7109375" style="2" customWidth="1"/>
    <col min="15621" max="15621" width="11" style="2" customWidth="1"/>
    <col min="15622" max="15622" width="15.7109375" style="2" customWidth="1"/>
    <col min="15623" max="15871" width="9.140625" style="2"/>
    <col min="15872" max="15872" width="1.42578125" style="2" customWidth="1"/>
    <col min="15873" max="15873" width="22.28515625" style="2" customWidth="1"/>
    <col min="15874" max="15874" width="8.28515625" style="2" customWidth="1"/>
    <col min="15875" max="15875" width="12.42578125" style="2" customWidth="1"/>
    <col min="15876" max="15876" width="12.7109375" style="2" customWidth="1"/>
    <col min="15877" max="15877" width="11" style="2" customWidth="1"/>
    <col min="15878" max="15878" width="15.7109375" style="2" customWidth="1"/>
    <col min="15879" max="16127" width="9.140625" style="2"/>
    <col min="16128" max="16128" width="1.42578125" style="2" customWidth="1"/>
    <col min="16129" max="16129" width="22.28515625" style="2" customWidth="1"/>
    <col min="16130" max="16130" width="8.28515625" style="2" customWidth="1"/>
    <col min="16131" max="16131" width="12.42578125" style="2" customWidth="1"/>
    <col min="16132" max="16132" width="12.7109375" style="2" customWidth="1"/>
    <col min="16133" max="16133" width="11" style="2" customWidth="1"/>
    <col min="16134" max="16134" width="15.7109375" style="2" customWidth="1"/>
    <col min="16135" max="16384" width="9.140625" style="2"/>
  </cols>
  <sheetData>
    <row r="1" spans="1:6">
      <c r="A1" s="151" t="s">
        <v>152</v>
      </c>
      <c r="B1" s="151"/>
      <c r="C1" s="151"/>
      <c r="D1" s="151"/>
      <c r="E1" s="151"/>
      <c r="F1" s="151"/>
    </row>
    <row r="2" spans="1:6" ht="15" customHeight="1">
      <c r="A2" s="151" t="s">
        <v>0</v>
      </c>
      <c r="B2" s="151"/>
      <c r="C2" s="151"/>
      <c r="D2" s="151"/>
      <c r="E2" s="151"/>
      <c r="F2" s="151"/>
    </row>
    <row r="3" spans="1:6" ht="15" customHeight="1">
      <c r="A3" s="151"/>
      <c r="B3" s="151"/>
      <c r="C3" s="151"/>
      <c r="D3" s="151"/>
      <c r="E3" s="151"/>
      <c r="F3" s="151"/>
    </row>
    <row r="4" spans="1:6" ht="15" customHeight="1">
      <c r="A4" s="14"/>
      <c r="B4" s="14"/>
      <c r="C4" s="14"/>
      <c r="D4" s="14"/>
      <c r="E4" s="13"/>
      <c r="F4" s="13"/>
    </row>
    <row r="5" spans="1:6" ht="15" customHeight="1">
      <c r="A5" s="151" t="s">
        <v>151</v>
      </c>
      <c r="B5" s="151"/>
      <c r="C5" s="151"/>
      <c r="D5" s="151"/>
      <c r="E5" s="151"/>
      <c r="F5" s="151"/>
    </row>
    <row r="6" spans="1:6" ht="15" customHeight="1">
      <c r="A6" s="14"/>
      <c r="B6" s="14"/>
      <c r="C6" s="14"/>
      <c r="D6" s="14"/>
      <c r="E6" s="13"/>
      <c r="F6" s="13"/>
    </row>
    <row r="7" spans="1:6" ht="15" customHeight="1" thickBot="1">
      <c r="A7" s="153" t="s">
        <v>1</v>
      </c>
      <c r="B7" s="153"/>
      <c r="C7" s="153"/>
      <c r="D7" s="153"/>
      <c r="E7" s="153"/>
      <c r="F7" s="153"/>
    </row>
    <row r="8" spans="1:6" ht="15" customHeight="1" thickBot="1">
      <c r="A8" s="60" t="s">
        <v>2</v>
      </c>
      <c r="B8" s="61"/>
      <c r="C8" s="67"/>
      <c r="D8" s="67"/>
      <c r="E8" s="101" t="s">
        <v>3</v>
      </c>
      <c r="F8" s="56" t="s">
        <v>4</v>
      </c>
    </row>
    <row r="9" spans="1:6" ht="15" customHeight="1">
      <c r="A9" s="99" t="str">
        <f>A52</f>
        <v>1- MÃO DE OBRA</v>
      </c>
      <c r="B9" s="63"/>
      <c r="C9" s="63"/>
      <c r="D9" s="100"/>
      <c r="E9" s="102">
        <f>+F105</f>
        <v>0</v>
      </c>
      <c r="F9" s="105">
        <f t="shared" ref="F9:F35" si="0">IFERROR(E9/$E$35,0)</f>
        <v>0</v>
      </c>
    </row>
    <row r="10" spans="1:6" ht="15" customHeight="1">
      <c r="A10" s="35" t="str">
        <f>A53</f>
        <v>1.1- Coletor Turno Dia</v>
      </c>
      <c r="B10" s="33"/>
      <c r="C10" s="33"/>
      <c r="D10" s="96"/>
      <c r="E10" s="104">
        <f>F61</f>
        <v>0</v>
      </c>
      <c r="F10" s="106">
        <f t="shared" si="0"/>
        <v>0</v>
      </c>
    </row>
    <row r="11" spans="1:6" ht="15" customHeight="1">
      <c r="A11" s="35" t="str">
        <f>A63</f>
        <v>1.2- Motorista Turno Dia</v>
      </c>
      <c r="B11" s="33"/>
      <c r="C11" s="33"/>
      <c r="D11" s="96"/>
      <c r="E11" s="104">
        <f>F71</f>
        <v>0</v>
      </c>
      <c r="F11" s="106">
        <f t="shared" si="0"/>
        <v>0</v>
      </c>
    </row>
    <row r="12" spans="1:6" ht="15" customHeight="1">
      <c r="A12" s="35" t="str">
        <f>A73</f>
        <v>1.3- Vale Transporte</v>
      </c>
      <c r="B12" s="33"/>
      <c r="C12" s="33"/>
      <c r="D12" s="96"/>
      <c r="E12" s="104">
        <f>F79</f>
        <v>0</v>
      </c>
      <c r="F12" s="106">
        <f t="shared" si="0"/>
        <v>0</v>
      </c>
    </row>
    <row r="13" spans="1:6" ht="15" customHeight="1">
      <c r="A13" s="35" t="str">
        <f>A81</f>
        <v>1.4- Desconto Plano de Benefício Social Familiar</v>
      </c>
      <c r="B13" s="33"/>
      <c r="C13" s="33"/>
      <c r="D13" s="96"/>
      <c r="E13" s="104">
        <f>F85</f>
        <v>0</v>
      </c>
      <c r="F13" s="106">
        <f t="shared" si="0"/>
        <v>0</v>
      </c>
    </row>
    <row r="14" spans="1:6" ht="15" customHeight="1">
      <c r="A14" s="35" t="str">
        <f>A87</f>
        <v>1.5- Auxílio Alimentação (diário)</v>
      </c>
      <c r="B14" s="33"/>
      <c r="C14" s="33"/>
      <c r="D14" s="96"/>
      <c r="E14" s="104">
        <f>F91</f>
        <v>0</v>
      </c>
      <c r="F14" s="106">
        <f t="shared" si="0"/>
        <v>0</v>
      </c>
    </row>
    <row r="15" spans="1:6" ht="15" customHeight="1">
      <c r="A15" s="35" t="str">
        <f>A93</f>
        <v>1.6 - Auxílio Lanche (diário)</v>
      </c>
      <c r="B15" s="33"/>
      <c r="C15" s="33"/>
      <c r="D15" s="96"/>
      <c r="E15" s="104">
        <f>F97</f>
        <v>0</v>
      </c>
      <c r="F15" s="106">
        <f t="shared" si="0"/>
        <v>0</v>
      </c>
    </row>
    <row r="16" spans="1:6" ht="15" customHeight="1">
      <c r="A16" s="35" t="str">
        <f>A99</f>
        <v>1.7- Auxílio Alimentação (mensal)</v>
      </c>
      <c r="B16" s="33"/>
      <c r="C16" s="33"/>
      <c r="D16" s="96"/>
      <c r="E16" s="104">
        <f>F103</f>
        <v>0</v>
      </c>
      <c r="F16" s="106">
        <f t="shared" si="0"/>
        <v>0</v>
      </c>
    </row>
    <row r="17" spans="1:6" ht="15" customHeight="1">
      <c r="A17" s="36" t="str">
        <f>A107</f>
        <v>2- UNIFORMES E EQUIPAMENTOS DE PROTEÇÃO INDIVIDUAL (EPI)</v>
      </c>
      <c r="B17" s="33"/>
      <c r="C17" s="33"/>
      <c r="D17" s="96"/>
      <c r="E17" s="103">
        <f>+F130</f>
        <v>0</v>
      </c>
      <c r="F17" s="105">
        <f t="shared" si="0"/>
        <v>0</v>
      </c>
    </row>
    <row r="18" spans="1:6" ht="15" customHeight="1">
      <c r="A18" s="35" t="str">
        <f>A108</f>
        <v>2.1- Uniformes e EPI Coletor Turno Dia</v>
      </c>
      <c r="B18" s="33"/>
      <c r="C18" s="33"/>
      <c r="D18" s="96"/>
      <c r="E18" s="104">
        <f>F119</f>
        <v>0</v>
      </c>
      <c r="F18" s="106">
        <f t="shared" si="0"/>
        <v>0</v>
      </c>
    </row>
    <row r="19" spans="1:6" ht="15" customHeight="1">
      <c r="A19" s="35" t="str">
        <f>A121</f>
        <v>2.2- Uniformes e EPI Motorista Turno Dia</v>
      </c>
      <c r="B19" s="33"/>
      <c r="C19" s="33"/>
      <c r="D19" s="96"/>
      <c r="E19" s="104">
        <f>F128</f>
        <v>0</v>
      </c>
      <c r="F19" s="106">
        <f t="shared" si="0"/>
        <v>0</v>
      </c>
    </row>
    <row r="20" spans="1:6" ht="15" customHeight="1">
      <c r="A20" s="36" t="str">
        <f>A132</f>
        <v>3- VEÍCULOS E EQUIPAMENTOS</v>
      </c>
      <c r="B20" s="33"/>
      <c r="C20" s="33"/>
      <c r="D20" s="96"/>
      <c r="E20" s="103" t="e">
        <f>+F230</f>
        <v>#DIV/0!</v>
      </c>
      <c r="F20" s="105">
        <f t="shared" si="0"/>
        <v>0</v>
      </c>
    </row>
    <row r="21" spans="1:6" ht="15" customHeight="1">
      <c r="A21" s="97" t="str">
        <f>A133</f>
        <v>3.1- Veículo Coletor ___________ X m³</v>
      </c>
      <c r="B21" s="33"/>
      <c r="C21" s="33"/>
      <c r="D21" s="96"/>
      <c r="E21" s="104" t="e">
        <f>SUM(E22:E27)</f>
        <v>#DIV/0!</v>
      </c>
      <c r="F21" s="106">
        <f t="shared" si="0"/>
        <v>0</v>
      </c>
    </row>
    <row r="22" spans="1:6" ht="15" customHeight="1">
      <c r="A22" s="97" t="str">
        <f>A134</f>
        <v>3.1.1- Depreciação</v>
      </c>
      <c r="B22" s="33"/>
      <c r="C22" s="33"/>
      <c r="D22" s="96"/>
      <c r="E22" s="104">
        <f>F148</f>
        <v>0</v>
      </c>
      <c r="F22" s="106">
        <f t="shared" si="0"/>
        <v>0</v>
      </c>
    </row>
    <row r="23" spans="1:6" ht="15" customHeight="1">
      <c r="A23" s="97" t="str">
        <f>A150</f>
        <v>3.1.2- Remuneração de capital</v>
      </c>
      <c r="B23" s="33"/>
      <c r="C23" s="33"/>
      <c r="D23" s="96"/>
      <c r="E23" s="104">
        <f>F164</f>
        <v>0</v>
      </c>
      <c r="F23" s="106">
        <f t="shared" si="0"/>
        <v>0</v>
      </c>
    </row>
    <row r="24" spans="1:6" ht="15" customHeight="1">
      <c r="A24" s="97" t="str">
        <f>A166</f>
        <v>3.1.3- Impostos e seguros</v>
      </c>
      <c r="B24" s="33"/>
      <c r="C24" s="33"/>
      <c r="D24" s="96"/>
      <c r="E24" s="104" t="e">
        <f>F172</f>
        <v>#DIV/0!</v>
      </c>
      <c r="F24" s="106">
        <f t="shared" si="0"/>
        <v>0</v>
      </c>
    </row>
    <row r="25" spans="1:6" ht="15" customHeight="1">
      <c r="A25" s="97" t="str">
        <f>A174</f>
        <v>3.1.4- Consumos</v>
      </c>
      <c r="B25" s="33"/>
      <c r="C25" s="33"/>
      <c r="D25" s="96"/>
      <c r="E25" s="104">
        <f>F188</f>
        <v>0</v>
      </c>
      <c r="F25" s="106">
        <f t="shared" si="0"/>
        <v>0</v>
      </c>
    </row>
    <row r="26" spans="1:6" ht="15" customHeight="1">
      <c r="A26" s="97" t="str">
        <f>A190</f>
        <v>3.1.5- Manutenção</v>
      </c>
      <c r="B26" s="33"/>
      <c r="C26" s="33"/>
      <c r="D26" s="96"/>
      <c r="E26" s="104">
        <f>F193</f>
        <v>0</v>
      </c>
      <c r="F26" s="106">
        <f t="shared" si="0"/>
        <v>0</v>
      </c>
    </row>
    <row r="27" spans="1:6" ht="15" customHeight="1">
      <c r="A27" s="97" t="str">
        <f>A195</f>
        <v>3.1.6- Pneus</v>
      </c>
      <c r="B27" s="33"/>
      <c r="C27" s="33"/>
      <c r="D27" s="96"/>
      <c r="E27" s="104">
        <f>F202</f>
        <v>0</v>
      </c>
      <c r="F27" s="106">
        <f t="shared" si="0"/>
        <v>0</v>
      </c>
    </row>
    <row r="28" spans="1:6" ht="15" customHeight="1">
      <c r="A28" s="97" t="str">
        <f>A203</f>
        <v>3.2- Contêineres X Litros</v>
      </c>
      <c r="B28" s="33"/>
      <c r="C28" s="33"/>
      <c r="D28" s="96"/>
      <c r="E28" s="103">
        <f>SUM(E29:E31)</f>
        <v>0</v>
      </c>
      <c r="F28" s="105">
        <f t="shared" si="0"/>
        <v>0</v>
      </c>
    </row>
    <row r="29" spans="1:6" ht="15" customHeight="1">
      <c r="A29" s="97" t="str">
        <f>A204</f>
        <v>3.2.1- Depreciação</v>
      </c>
      <c r="B29" s="33"/>
      <c r="C29" s="33"/>
      <c r="D29" s="96"/>
      <c r="E29" s="104">
        <f>F212</f>
        <v>0</v>
      </c>
      <c r="F29" s="106">
        <f t="shared" si="0"/>
        <v>0</v>
      </c>
    </row>
    <row r="30" spans="1:6" ht="15" customHeight="1">
      <c r="A30" s="97" t="str">
        <f>A214</f>
        <v>3.2.2- Remuneração de capital</v>
      </c>
      <c r="B30" s="33"/>
      <c r="C30" s="33"/>
      <c r="D30" s="96"/>
      <c r="E30" s="104">
        <f>F223</f>
        <v>0</v>
      </c>
      <c r="F30" s="106">
        <f t="shared" si="0"/>
        <v>0</v>
      </c>
    </row>
    <row r="31" spans="1:6" ht="15" customHeight="1">
      <c r="A31" s="97" t="str">
        <f>A225</f>
        <v>3.2.3- Manutenção e Higienização</v>
      </c>
      <c r="B31" s="33"/>
      <c r="C31" s="33"/>
      <c r="D31" s="96"/>
      <c r="E31" s="104">
        <f>F228</f>
        <v>0</v>
      </c>
      <c r="F31" s="106">
        <f t="shared" si="0"/>
        <v>0</v>
      </c>
    </row>
    <row r="32" spans="1:6" ht="15" customHeight="1">
      <c r="A32" s="98" t="str">
        <f>A232</f>
        <v>4- FERRAMENTAS E MATERIAIS DE CONSUMO</v>
      </c>
      <c r="B32" s="33"/>
      <c r="C32" s="33"/>
      <c r="D32" s="96"/>
      <c r="E32" s="103">
        <f>F241</f>
        <v>0</v>
      </c>
      <c r="F32" s="105">
        <f t="shared" si="0"/>
        <v>0</v>
      </c>
    </row>
    <row r="33" spans="1:6" ht="15" customHeight="1">
      <c r="A33" s="36" t="str">
        <f>A243</f>
        <v>5- MONITORAMENTO DA FROTA</v>
      </c>
      <c r="B33" s="33"/>
      <c r="C33" s="33"/>
      <c r="D33" s="96"/>
      <c r="E33" s="103" t="e">
        <f>F251</f>
        <v>#DIV/0!</v>
      </c>
      <c r="F33" s="105">
        <f t="shared" si="0"/>
        <v>0</v>
      </c>
    </row>
    <row r="34" spans="1:6" ht="15" customHeight="1" thickBot="1">
      <c r="A34" s="110" t="str">
        <f>A255</f>
        <v>6- BENEFÍCIOS E DESPESAS INDIRETAS (BDI)</v>
      </c>
      <c r="B34" s="111"/>
      <c r="C34" s="111"/>
      <c r="D34" s="112"/>
      <c r="E34" s="113" t="e">
        <f>F260</f>
        <v>#DIV/0!</v>
      </c>
      <c r="F34" s="114">
        <f t="shared" si="0"/>
        <v>0</v>
      </c>
    </row>
    <row r="35" spans="1:6" ht="15" customHeight="1" thickBot="1">
      <c r="A35" s="115" t="s">
        <v>136</v>
      </c>
      <c r="B35" s="61"/>
      <c r="C35" s="61"/>
      <c r="D35" s="116"/>
      <c r="E35" s="117" t="e">
        <f>SUM(E9+E17+E21+E28+E32+E33+E34)</f>
        <v>#DIV/0!</v>
      </c>
      <c r="F35" s="118">
        <f t="shared" si="0"/>
        <v>0</v>
      </c>
    </row>
    <row r="36" spans="1:6" ht="15" customHeight="1">
      <c r="A36" s="14"/>
      <c r="B36" s="14"/>
      <c r="C36" s="14"/>
      <c r="D36" s="14"/>
      <c r="E36" s="13"/>
      <c r="F36" s="13"/>
    </row>
    <row r="37" spans="1:6" ht="15" customHeight="1">
      <c r="A37" s="14"/>
      <c r="B37" s="14"/>
      <c r="C37" s="14"/>
      <c r="D37" s="14"/>
      <c r="E37" s="13"/>
      <c r="F37" s="13"/>
    </row>
    <row r="38" spans="1:6" ht="15" customHeight="1" thickBot="1">
      <c r="A38" s="153" t="s">
        <v>5</v>
      </c>
      <c r="B38" s="153"/>
      <c r="C38" s="153"/>
      <c r="D38" s="153"/>
      <c r="E38" s="153"/>
      <c r="F38" s="153"/>
    </row>
    <row r="39" spans="1:6" ht="15" customHeight="1" thickBot="1">
      <c r="A39" s="60" t="s">
        <v>6</v>
      </c>
      <c r="B39" s="61"/>
      <c r="C39" s="61"/>
      <c r="D39" s="67"/>
      <c r="E39" s="67"/>
      <c r="F39" s="56" t="s">
        <v>7</v>
      </c>
    </row>
    <row r="40" spans="1:6" ht="15" customHeight="1">
      <c r="A40" s="62" t="str">
        <f>A53</f>
        <v>1.1- Coletor Turno Dia</v>
      </c>
      <c r="B40" s="63"/>
      <c r="C40" s="63"/>
      <c r="D40" s="123"/>
      <c r="E40" s="64"/>
      <c r="F40" s="107">
        <f>C60</f>
        <v>0</v>
      </c>
    </row>
    <row r="41" spans="1:6" ht="15" customHeight="1">
      <c r="A41" s="120" t="str">
        <f>A63</f>
        <v>1.2- Motorista Turno Dia</v>
      </c>
      <c r="B41" s="111"/>
      <c r="C41" s="111"/>
      <c r="D41" s="121"/>
      <c r="E41" s="122"/>
      <c r="F41" s="119">
        <f>C70</f>
        <v>0</v>
      </c>
    </row>
    <row r="42" spans="1:6" ht="15" customHeight="1">
      <c r="A42" s="36" t="s">
        <v>30</v>
      </c>
      <c r="B42" s="33"/>
      <c r="C42" s="33"/>
      <c r="D42" s="66"/>
      <c r="E42" s="34"/>
      <c r="F42" s="18">
        <f>SUM(F40:F41)</f>
        <v>0</v>
      </c>
    </row>
    <row r="43" spans="1:6" ht="15" customHeight="1" thickBot="1">
      <c r="A43" s="14"/>
      <c r="B43" s="14"/>
      <c r="C43" s="14"/>
      <c r="D43" s="14"/>
      <c r="F43" s="13"/>
    </row>
    <row r="44" spans="1:6" ht="15" customHeight="1" thickBot="1">
      <c r="A44" s="60" t="s">
        <v>8</v>
      </c>
      <c r="B44" s="61"/>
      <c r="C44" s="61"/>
      <c r="D44" s="67"/>
      <c r="E44" s="67"/>
      <c r="F44" s="56" t="s">
        <v>7</v>
      </c>
    </row>
    <row r="45" spans="1:6" ht="15" customHeight="1">
      <c r="A45" s="62" t="str">
        <f>A133</f>
        <v>3.1- Veículo Coletor ___________ X m³</v>
      </c>
      <c r="B45" s="63"/>
      <c r="C45" s="63"/>
      <c r="D45" s="63"/>
      <c r="E45" s="125"/>
      <c r="F45" s="51">
        <f>C147</f>
        <v>0</v>
      </c>
    </row>
    <row r="46" spans="1:6" ht="15" customHeight="1">
      <c r="A46" s="35" t="str">
        <f>A203</f>
        <v>3.2- Contêineres X Litros</v>
      </c>
      <c r="B46" s="33"/>
      <c r="C46" s="33"/>
      <c r="D46" s="33"/>
      <c r="E46" s="124"/>
      <c r="F46" s="21">
        <f>C216</f>
        <v>0</v>
      </c>
    </row>
    <row r="47" spans="1:6" ht="15" customHeight="1">
      <c r="A47" s="108"/>
      <c r="B47" s="109"/>
      <c r="C47" s="109"/>
      <c r="D47" s="109"/>
      <c r="E47" s="126"/>
      <c r="F47" s="88"/>
    </row>
    <row r="48" spans="1:6" ht="15" customHeight="1">
      <c r="A48" s="14"/>
      <c r="B48" s="14"/>
      <c r="C48" s="14"/>
      <c r="D48" s="14"/>
      <c r="E48" s="13"/>
      <c r="F48" s="13"/>
    </row>
    <row r="49" spans="1:6" ht="15" customHeight="1">
      <c r="A49" s="131" t="s">
        <v>21</v>
      </c>
      <c r="B49" s="132"/>
      <c r="C49" s="14"/>
      <c r="D49" s="14"/>
      <c r="E49" s="13"/>
      <c r="F49" s="13"/>
    </row>
    <row r="50" spans="1:6" ht="15" customHeight="1">
      <c r="A50" s="14"/>
      <c r="B50" s="14"/>
      <c r="C50" s="14"/>
      <c r="D50" s="14"/>
      <c r="E50" s="13"/>
      <c r="F50" s="13"/>
    </row>
    <row r="51" spans="1:6">
      <c r="A51" s="12"/>
      <c r="B51" s="1"/>
      <c r="C51" s="1"/>
      <c r="D51" s="1"/>
      <c r="E51" s="1"/>
      <c r="F51" s="1"/>
    </row>
    <row r="52" spans="1:6">
      <c r="A52" s="152" t="s">
        <v>9</v>
      </c>
      <c r="B52" s="152"/>
      <c r="C52" s="152"/>
      <c r="D52" s="152"/>
      <c r="E52" s="152"/>
      <c r="F52" s="152"/>
    </row>
    <row r="53" spans="1:6" ht="13.5" thickBot="1">
      <c r="A53" s="4" t="s">
        <v>10</v>
      </c>
      <c r="B53" s="3"/>
      <c r="C53" s="3"/>
      <c r="D53" s="3"/>
      <c r="E53" s="3"/>
      <c r="F53" s="3"/>
    </row>
    <row r="54" spans="1:6" ht="13.5" thickBot="1">
      <c r="A54" s="54" t="s">
        <v>11</v>
      </c>
      <c r="B54" s="55" t="s">
        <v>12</v>
      </c>
      <c r="C54" s="55" t="s">
        <v>7</v>
      </c>
      <c r="D54" s="55" t="s">
        <v>13</v>
      </c>
      <c r="E54" s="55" t="s">
        <v>14</v>
      </c>
      <c r="F54" s="55" t="s">
        <v>15</v>
      </c>
    </row>
    <row r="55" spans="1:6">
      <c r="A55" s="58" t="s">
        <v>16</v>
      </c>
      <c r="B55" s="51" t="s">
        <v>22</v>
      </c>
      <c r="C55" s="52"/>
      <c r="D55" s="147"/>
      <c r="E55" s="53">
        <f>C55*D55</f>
        <v>0</v>
      </c>
      <c r="F55" s="75"/>
    </row>
    <row r="56" spans="1:6">
      <c r="A56" s="19" t="s">
        <v>17</v>
      </c>
      <c r="B56" s="21" t="s">
        <v>4</v>
      </c>
      <c r="C56" s="21"/>
      <c r="D56" s="23">
        <f>D55</f>
        <v>0</v>
      </c>
      <c r="E56" s="128">
        <f>(C56*D56)/100</f>
        <v>0</v>
      </c>
      <c r="F56" s="75"/>
    </row>
    <row r="57" spans="1:6">
      <c r="A57" s="17" t="s">
        <v>19</v>
      </c>
      <c r="B57" s="8"/>
      <c r="C57" s="8"/>
      <c r="D57" s="8"/>
      <c r="E57" s="26">
        <f>SUM(E55:E56)</f>
        <v>0</v>
      </c>
      <c r="F57" s="75"/>
    </row>
    <row r="58" spans="1:6">
      <c r="A58" s="19" t="s">
        <v>18</v>
      </c>
      <c r="B58" s="21" t="s">
        <v>4</v>
      </c>
      <c r="C58" s="95"/>
      <c r="D58" s="25">
        <f>E57</f>
        <v>0</v>
      </c>
      <c r="E58" s="24">
        <f>(C58*D58)</f>
        <v>0</v>
      </c>
      <c r="F58" s="75"/>
    </row>
    <row r="59" spans="1:6">
      <c r="A59" s="17" t="s">
        <v>20</v>
      </c>
      <c r="B59" s="3"/>
      <c r="C59" s="3"/>
      <c r="D59" s="3"/>
      <c r="E59" s="27">
        <f>SUM(E57:E58)</f>
        <v>0</v>
      </c>
      <c r="F59" s="141">
        <f>E59*0.12*4</f>
        <v>0</v>
      </c>
    </row>
    <row r="60" spans="1:6" ht="13.5" thickBot="1">
      <c r="A60" s="20" t="s">
        <v>23</v>
      </c>
      <c r="B60" s="21" t="s">
        <v>24</v>
      </c>
      <c r="C60" s="32"/>
      <c r="D60" s="28">
        <f>E59</f>
        <v>0</v>
      </c>
      <c r="E60" s="23">
        <f>C60*D60</f>
        <v>0</v>
      </c>
      <c r="F60" s="76"/>
    </row>
    <row r="61" spans="1:6" ht="13.5" thickBot="1">
      <c r="A61" s="9"/>
      <c r="B61" s="5"/>
      <c r="C61" s="10"/>
      <c r="D61" s="29" t="s">
        <v>25</v>
      </c>
      <c r="E61" s="48">
        <f>$B$49</f>
        <v>0</v>
      </c>
      <c r="F61" s="57">
        <f>E60*E61</f>
        <v>0</v>
      </c>
    </row>
    <row r="62" spans="1:6">
      <c r="A62" s="9"/>
      <c r="B62" s="5"/>
      <c r="C62" s="10"/>
      <c r="D62" s="11"/>
      <c r="E62" s="16"/>
      <c r="F62" s="15"/>
    </row>
    <row r="63" spans="1:6" ht="13.5" thickBot="1">
      <c r="A63" s="4" t="s">
        <v>26</v>
      </c>
      <c r="B63" s="3"/>
      <c r="C63" s="3"/>
      <c r="D63" s="3"/>
      <c r="E63" s="3"/>
      <c r="F63" s="3"/>
    </row>
    <row r="64" spans="1:6" ht="13.5" thickBot="1">
      <c r="A64" s="54" t="s">
        <v>11</v>
      </c>
      <c r="B64" s="55" t="s">
        <v>12</v>
      </c>
      <c r="C64" s="55" t="s">
        <v>7</v>
      </c>
      <c r="D64" s="55" t="s">
        <v>13</v>
      </c>
      <c r="E64" s="55" t="s">
        <v>14</v>
      </c>
      <c r="F64" s="55" t="s">
        <v>15</v>
      </c>
    </row>
    <row r="65" spans="1:6">
      <c r="A65" s="58" t="s">
        <v>16</v>
      </c>
      <c r="B65" s="51" t="s">
        <v>22</v>
      </c>
      <c r="C65" s="52"/>
      <c r="D65" s="53"/>
      <c r="E65" s="53">
        <f>C65*D65</f>
        <v>0</v>
      </c>
      <c r="F65" s="73"/>
    </row>
    <row r="66" spans="1:6">
      <c r="A66" s="19" t="s">
        <v>17</v>
      </c>
      <c r="B66" s="21" t="s">
        <v>4</v>
      </c>
      <c r="C66" s="32"/>
      <c r="D66" s="23">
        <f>D65</f>
        <v>0</v>
      </c>
      <c r="E66" s="128">
        <f>(C66*D66)/100</f>
        <v>0</v>
      </c>
      <c r="F66" s="73"/>
    </row>
    <row r="67" spans="1:6">
      <c r="A67" s="17" t="s">
        <v>19</v>
      </c>
      <c r="B67" s="14"/>
      <c r="C67" s="14"/>
      <c r="D67" s="14"/>
      <c r="E67" s="26">
        <f>SUM(E65:E66)</f>
        <v>0</v>
      </c>
      <c r="F67" s="73"/>
    </row>
    <row r="68" spans="1:6">
      <c r="A68" s="19" t="s">
        <v>18</v>
      </c>
      <c r="B68" s="21" t="s">
        <v>4</v>
      </c>
      <c r="C68" s="95"/>
      <c r="D68" s="25">
        <f>E67</f>
        <v>0</v>
      </c>
      <c r="E68" s="24">
        <f>(C68*D68)</f>
        <v>0</v>
      </c>
      <c r="F68" s="73"/>
    </row>
    <row r="69" spans="1:6">
      <c r="A69" s="17" t="s">
        <v>76</v>
      </c>
      <c r="B69" s="3"/>
      <c r="C69" s="3"/>
      <c r="D69" s="3"/>
      <c r="E69" s="27">
        <f>SUM(E67:E68)</f>
        <v>0</v>
      </c>
      <c r="F69" s="73"/>
    </row>
    <row r="70" spans="1:6" ht="13.5" thickBot="1">
      <c r="A70" s="20" t="s">
        <v>23</v>
      </c>
      <c r="B70" s="21" t="s">
        <v>24</v>
      </c>
      <c r="C70" s="32"/>
      <c r="D70" s="28">
        <f>E69</f>
        <v>0</v>
      </c>
      <c r="E70" s="23">
        <f>C70*D70</f>
        <v>0</v>
      </c>
      <c r="F70" s="73"/>
    </row>
    <row r="71" spans="1:6" ht="13.5" thickBot="1">
      <c r="A71" s="9"/>
      <c r="B71" s="5"/>
      <c r="C71" s="10"/>
      <c r="D71" s="29" t="s">
        <v>25</v>
      </c>
      <c r="E71" s="48">
        <f>$B$49</f>
        <v>0</v>
      </c>
      <c r="F71" s="74">
        <f>E70*E71</f>
        <v>0</v>
      </c>
    </row>
    <row r="72" spans="1:6">
      <c r="A72" s="9"/>
      <c r="B72" s="5"/>
      <c r="C72" s="10"/>
      <c r="D72" s="29"/>
      <c r="E72" s="30"/>
      <c r="F72" s="31"/>
    </row>
    <row r="73" spans="1:6" ht="13.5" thickBot="1">
      <c r="A73" s="4" t="s">
        <v>144</v>
      </c>
      <c r="B73" s="3"/>
      <c r="C73" s="3"/>
      <c r="D73" s="3"/>
      <c r="E73" s="3"/>
      <c r="F73" s="3"/>
    </row>
    <row r="74" spans="1:6" ht="13.5" thickBot="1">
      <c r="A74" s="54" t="s">
        <v>11</v>
      </c>
      <c r="B74" s="55" t="s">
        <v>12</v>
      </c>
      <c r="C74" s="55" t="s">
        <v>7</v>
      </c>
      <c r="D74" s="55" t="s">
        <v>13</v>
      </c>
      <c r="E74" s="55" t="s">
        <v>14</v>
      </c>
      <c r="F74" s="143" t="s">
        <v>15</v>
      </c>
    </row>
    <row r="75" spans="1:6">
      <c r="A75" s="19" t="s">
        <v>145</v>
      </c>
      <c r="B75" s="21" t="s">
        <v>27</v>
      </c>
      <c r="C75" s="21"/>
      <c r="D75" s="81"/>
      <c r="E75" s="142"/>
      <c r="F75" s="144"/>
    </row>
    <row r="76" spans="1:6">
      <c r="A76" s="19" t="s">
        <v>146</v>
      </c>
      <c r="B76" s="21" t="s">
        <v>28</v>
      </c>
      <c r="C76" s="21"/>
      <c r="D76" s="128"/>
      <c r="E76" s="142"/>
      <c r="F76" s="75"/>
    </row>
    <row r="77" spans="1:6">
      <c r="A77" s="19" t="s">
        <v>141</v>
      </c>
      <c r="B77" s="21" t="s">
        <v>29</v>
      </c>
      <c r="C77" s="83">
        <f>$C$76*2*C60</f>
        <v>0</v>
      </c>
      <c r="D77" s="23" t="str">
        <f>IFERROR((($C$76*2*$D$75)-(D55*0.06))/($C$76*2),"-")</f>
        <v>-</v>
      </c>
      <c r="E77" s="48" t="str">
        <f>IFERROR(C77*D77,"-")</f>
        <v>-</v>
      </c>
      <c r="F77" s="145"/>
    </row>
    <row r="78" spans="1:6" ht="13.5" thickBot="1">
      <c r="A78" s="19" t="s">
        <v>142</v>
      </c>
      <c r="B78" s="21" t="s">
        <v>29</v>
      </c>
      <c r="C78" s="83">
        <f>$C$76*2*C70</f>
        <v>0</v>
      </c>
      <c r="D78" s="23" t="str">
        <f>IFERROR((($C$76*2*$D$75)-(D65*0.06))/($C$76*2),"-")</f>
        <v>-</v>
      </c>
      <c r="E78" s="48" t="str">
        <f>IFERROR(C78*D78,"-")</f>
        <v>-</v>
      </c>
      <c r="F78" s="146"/>
    </row>
    <row r="79" spans="1:6" ht="13.5" thickBot="1">
      <c r="A79" s="9"/>
      <c r="B79" s="5"/>
      <c r="C79" s="10"/>
      <c r="D79" s="29"/>
      <c r="E79" s="30"/>
      <c r="F79" s="57">
        <f>SUM(E77:E78)</f>
        <v>0</v>
      </c>
    </row>
    <row r="80" spans="1:6">
      <c r="A80" s="9"/>
      <c r="B80" s="5"/>
      <c r="C80" s="10"/>
      <c r="D80" s="29"/>
      <c r="E80" s="30"/>
      <c r="F80" s="31"/>
    </row>
    <row r="81" spans="1:6" ht="13.5" thickBot="1">
      <c r="A81" s="4" t="s">
        <v>147</v>
      </c>
      <c r="B81" s="3"/>
      <c r="C81" s="3"/>
      <c r="D81" s="3"/>
      <c r="E81" s="3"/>
      <c r="F81" s="3"/>
    </row>
    <row r="82" spans="1:6" ht="13.5" thickBot="1">
      <c r="A82" s="54" t="s">
        <v>11</v>
      </c>
      <c r="B82" s="55" t="s">
        <v>12</v>
      </c>
      <c r="C82" s="55" t="s">
        <v>7</v>
      </c>
      <c r="D82" s="55" t="s">
        <v>13</v>
      </c>
      <c r="E82" s="55" t="s">
        <v>14</v>
      </c>
      <c r="F82" s="55" t="s">
        <v>15</v>
      </c>
    </row>
    <row r="83" spans="1:6">
      <c r="A83" s="19" t="s">
        <v>141</v>
      </c>
      <c r="B83" s="21" t="s">
        <v>31</v>
      </c>
      <c r="C83" s="21">
        <f>C60</f>
        <v>0</v>
      </c>
      <c r="D83" s="81"/>
      <c r="E83" s="127">
        <f>C83*D83</f>
        <v>0</v>
      </c>
      <c r="F83" s="75"/>
    </row>
    <row r="84" spans="1:6" ht="13.5" thickBot="1">
      <c r="A84" s="19" t="s">
        <v>142</v>
      </c>
      <c r="B84" s="21" t="s">
        <v>31</v>
      </c>
      <c r="C84" s="21">
        <f>C70</f>
        <v>0</v>
      </c>
      <c r="D84" s="128"/>
      <c r="E84" s="127">
        <f>C84*D84</f>
        <v>0</v>
      </c>
      <c r="F84" s="76"/>
    </row>
    <row r="85" spans="1:6" ht="13.5" thickBot="1">
      <c r="A85" s="9"/>
      <c r="B85" s="5"/>
      <c r="C85" s="10"/>
      <c r="D85" s="29"/>
      <c r="E85" s="30"/>
      <c r="F85" s="57">
        <f>SUM(E83:E84)</f>
        <v>0</v>
      </c>
    </row>
    <row r="86" spans="1:6">
      <c r="A86" s="9"/>
      <c r="B86" s="5"/>
      <c r="C86" s="10"/>
      <c r="D86" s="29"/>
      <c r="E86" s="30"/>
      <c r="F86" s="31"/>
    </row>
    <row r="87" spans="1:6" ht="13.5" thickBot="1">
      <c r="A87" s="133" t="s">
        <v>148</v>
      </c>
      <c r="B87" s="3"/>
      <c r="C87" s="3"/>
      <c r="D87" s="3"/>
      <c r="E87" s="3"/>
      <c r="F87" s="3"/>
    </row>
    <row r="88" spans="1:6" ht="13.5" thickBot="1">
      <c r="A88" s="54" t="s">
        <v>11</v>
      </c>
      <c r="B88" s="55" t="s">
        <v>12</v>
      </c>
      <c r="C88" s="55" t="s">
        <v>7</v>
      </c>
      <c r="D88" s="55" t="s">
        <v>13</v>
      </c>
      <c r="E88" s="55" t="s">
        <v>14</v>
      </c>
      <c r="F88" s="55" t="s">
        <v>15</v>
      </c>
    </row>
    <row r="89" spans="1:6">
      <c r="A89" s="19" t="s">
        <v>141</v>
      </c>
      <c r="B89" s="51" t="s">
        <v>31</v>
      </c>
      <c r="C89" s="52">
        <f>C60*20</f>
        <v>0</v>
      </c>
      <c r="D89" s="129"/>
      <c r="E89" s="53">
        <f>C89*D89</f>
        <v>0</v>
      </c>
      <c r="F89" s="75"/>
    </row>
    <row r="90" spans="1:6" ht="13.5" thickBot="1">
      <c r="A90" s="19" t="s">
        <v>142</v>
      </c>
      <c r="B90" s="21" t="s">
        <v>31</v>
      </c>
      <c r="C90" s="32">
        <f>C70*20</f>
        <v>0</v>
      </c>
      <c r="D90" s="23"/>
      <c r="E90" s="23">
        <f>C90*D90</f>
        <v>0</v>
      </c>
      <c r="F90" s="76"/>
    </row>
    <row r="91" spans="1:6" ht="13.5" thickBot="1">
      <c r="A91" s="9"/>
      <c r="B91" s="5"/>
      <c r="C91" s="10"/>
      <c r="D91" s="29"/>
      <c r="E91" s="30"/>
      <c r="F91" s="57">
        <f>SUM(E89:E90)</f>
        <v>0</v>
      </c>
    </row>
    <row r="92" spans="1:6">
      <c r="A92" s="9"/>
      <c r="B92" s="5"/>
      <c r="C92" s="10"/>
      <c r="D92" s="29"/>
      <c r="E92" s="30"/>
      <c r="F92" s="2"/>
    </row>
    <row r="93" spans="1:6" ht="13.5" thickBot="1">
      <c r="A93" s="133" t="s">
        <v>149</v>
      </c>
      <c r="B93" s="3"/>
      <c r="C93" s="3"/>
      <c r="D93" s="3"/>
      <c r="E93" s="3"/>
      <c r="F93" s="3"/>
    </row>
    <row r="94" spans="1:6" ht="13.5" thickBot="1">
      <c r="A94" s="54" t="s">
        <v>11</v>
      </c>
      <c r="B94" s="55" t="s">
        <v>12</v>
      </c>
      <c r="C94" s="55" t="s">
        <v>7</v>
      </c>
      <c r="D94" s="55" t="s">
        <v>13</v>
      </c>
      <c r="E94" s="55" t="s">
        <v>14</v>
      </c>
      <c r="F94" s="55" t="s">
        <v>15</v>
      </c>
    </row>
    <row r="95" spans="1:6">
      <c r="A95" s="19" t="s">
        <v>141</v>
      </c>
      <c r="B95" s="51" t="s">
        <v>31</v>
      </c>
      <c r="C95" s="52">
        <f>C60*20</f>
        <v>0</v>
      </c>
      <c r="D95" s="129"/>
      <c r="E95" s="53">
        <f>C95*D95</f>
        <v>0</v>
      </c>
      <c r="F95" s="75"/>
    </row>
    <row r="96" spans="1:6" ht="13.5" thickBot="1">
      <c r="A96" s="19" t="s">
        <v>142</v>
      </c>
      <c r="B96" s="21" t="s">
        <v>31</v>
      </c>
      <c r="C96" s="32">
        <f>C70*20</f>
        <v>0</v>
      </c>
      <c r="D96" s="23"/>
      <c r="E96" s="23">
        <f>C96*D96</f>
        <v>0</v>
      </c>
      <c r="F96" s="76"/>
    </row>
    <row r="97" spans="1:6" ht="13.5" thickBot="1">
      <c r="A97" s="9"/>
      <c r="B97" s="5"/>
      <c r="C97" s="10"/>
      <c r="D97" s="29"/>
      <c r="E97" s="30"/>
      <c r="F97" s="57">
        <f>SUM(E95:E96)</f>
        <v>0</v>
      </c>
    </row>
    <row r="98" spans="1:6">
      <c r="A98" s="9"/>
      <c r="B98" s="5"/>
      <c r="C98" s="10"/>
      <c r="D98" s="11"/>
      <c r="E98" s="16"/>
      <c r="F98" s="2"/>
    </row>
    <row r="99" spans="1:6" ht="13.5" thickBot="1">
      <c r="A99" s="4" t="s">
        <v>150</v>
      </c>
      <c r="B99" s="3"/>
      <c r="C99" s="3"/>
      <c r="D99" s="3"/>
      <c r="E99" s="3"/>
      <c r="F99" s="3"/>
    </row>
    <row r="100" spans="1:6" ht="13.5" thickBot="1">
      <c r="A100" s="54" t="s">
        <v>11</v>
      </c>
      <c r="B100" s="55" t="s">
        <v>12</v>
      </c>
      <c r="C100" s="55" t="s">
        <v>7</v>
      </c>
      <c r="D100" s="55" t="s">
        <v>13</v>
      </c>
      <c r="E100" s="55" t="s">
        <v>14</v>
      </c>
      <c r="F100" s="55" t="s">
        <v>15</v>
      </c>
    </row>
    <row r="101" spans="1:6">
      <c r="A101" s="19" t="s">
        <v>141</v>
      </c>
      <c r="B101" s="51" t="s">
        <v>31</v>
      </c>
      <c r="C101" s="52">
        <f>F40</f>
        <v>0</v>
      </c>
      <c r="D101" s="129"/>
      <c r="E101" s="53">
        <f>C101*D101</f>
        <v>0</v>
      </c>
      <c r="F101" s="75"/>
    </row>
    <row r="102" spans="1:6" ht="13.5" thickBot="1">
      <c r="A102" s="19" t="s">
        <v>142</v>
      </c>
      <c r="B102" s="21" t="s">
        <v>31</v>
      </c>
      <c r="C102" s="32">
        <f>F41</f>
        <v>0</v>
      </c>
      <c r="D102" s="23"/>
      <c r="E102" s="24">
        <f>C102*D102</f>
        <v>0</v>
      </c>
      <c r="F102" s="76"/>
    </row>
    <row r="103" spans="1:6" ht="13.5" thickBot="1">
      <c r="A103" s="9"/>
      <c r="B103" s="5"/>
      <c r="C103" s="10"/>
      <c r="D103" s="29" t="s">
        <v>25</v>
      </c>
      <c r="E103" s="48">
        <f>$B$49</f>
        <v>0</v>
      </c>
      <c r="F103" s="49">
        <f>SUM(E101:E102)*E103</f>
        <v>0</v>
      </c>
    </row>
    <row r="104" spans="1:6" ht="13.5" thickBot="1">
      <c r="A104" s="9"/>
      <c r="B104" s="5"/>
      <c r="C104" s="10"/>
      <c r="D104" s="29"/>
      <c r="E104" s="30"/>
      <c r="F104" s="41"/>
    </row>
    <row r="105" spans="1:6" ht="13.5" thickBot="1">
      <c r="A105" s="43" t="s">
        <v>45</v>
      </c>
      <c r="B105" s="44"/>
      <c r="C105" s="45"/>
      <c r="D105" s="46"/>
      <c r="E105" s="47"/>
      <c r="F105" s="49">
        <f>SUM(F61+F71+F79+F91+F97+F103)-F85</f>
        <v>0</v>
      </c>
    </row>
    <row r="106" spans="1:6">
      <c r="A106" s="2"/>
      <c r="B106" s="2"/>
      <c r="C106" s="2"/>
      <c r="D106" s="2"/>
      <c r="E106" s="2"/>
      <c r="F106" s="6"/>
    </row>
    <row r="107" spans="1:6">
      <c r="A107" s="152" t="s">
        <v>47</v>
      </c>
      <c r="B107" s="152"/>
      <c r="C107" s="152"/>
      <c r="D107" s="152"/>
      <c r="E107" s="152"/>
      <c r="F107" s="152"/>
    </row>
    <row r="108" spans="1:6" ht="13.5" thickBot="1">
      <c r="A108" s="4" t="s">
        <v>32</v>
      </c>
      <c r="B108" s="3"/>
      <c r="C108" s="3"/>
      <c r="D108" s="3"/>
      <c r="E108" s="3"/>
      <c r="F108" s="3"/>
    </row>
    <row r="109" spans="1:6" ht="13.5" thickBot="1">
      <c r="A109" s="54" t="s">
        <v>11</v>
      </c>
      <c r="B109" s="55" t="s">
        <v>12</v>
      </c>
      <c r="C109" s="68" t="s">
        <v>38</v>
      </c>
      <c r="D109" s="55" t="s">
        <v>13</v>
      </c>
      <c r="E109" s="55" t="s">
        <v>14</v>
      </c>
      <c r="F109" s="55" t="s">
        <v>15</v>
      </c>
    </row>
    <row r="110" spans="1:6">
      <c r="A110" s="58" t="s">
        <v>33</v>
      </c>
      <c r="B110" s="51" t="s">
        <v>31</v>
      </c>
      <c r="C110" s="52"/>
      <c r="D110" s="59"/>
      <c r="E110" s="53">
        <f>IFERROR(D110/C110,0)</f>
        <v>0</v>
      </c>
      <c r="F110" s="73"/>
    </row>
    <row r="111" spans="1:6">
      <c r="A111" s="19" t="s">
        <v>42</v>
      </c>
      <c r="B111" s="21" t="s">
        <v>39</v>
      </c>
      <c r="C111" s="22"/>
      <c r="D111" s="39"/>
      <c r="E111" s="23">
        <f t="shared" ref="E111:E117" si="1">IFERROR(D111/C111,0)</f>
        <v>0</v>
      </c>
      <c r="F111" s="73"/>
    </row>
    <row r="112" spans="1:6">
      <c r="A112" s="19" t="s">
        <v>34</v>
      </c>
      <c r="B112" s="21" t="s">
        <v>31</v>
      </c>
      <c r="C112" s="22"/>
      <c r="D112" s="39"/>
      <c r="E112" s="23">
        <f t="shared" si="1"/>
        <v>0</v>
      </c>
      <c r="F112" s="73"/>
    </row>
    <row r="113" spans="1:6">
      <c r="A113" s="19" t="s">
        <v>35</v>
      </c>
      <c r="B113" s="21" t="s">
        <v>31</v>
      </c>
      <c r="C113" s="22"/>
      <c r="D113" s="39"/>
      <c r="E113" s="23">
        <f t="shared" si="1"/>
        <v>0</v>
      </c>
      <c r="F113" s="73"/>
    </row>
    <row r="114" spans="1:6">
      <c r="A114" s="19" t="s">
        <v>36</v>
      </c>
      <c r="B114" s="21" t="s">
        <v>31</v>
      </c>
      <c r="C114" s="22"/>
      <c r="D114" s="39"/>
      <c r="E114" s="23">
        <f t="shared" si="1"/>
        <v>0</v>
      </c>
      <c r="F114" s="73"/>
    </row>
    <row r="115" spans="1:6">
      <c r="A115" s="20" t="s">
        <v>43</v>
      </c>
      <c r="B115" s="21" t="s">
        <v>39</v>
      </c>
      <c r="C115" s="22"/>
      <c r="D115" s="39"/>
      <c r="E115" s="23">
        <f t="shared" si="1"/>
        <v>0</v>
      </c>
      <c r="F115" s="73"/>
    </row>
    <row r="116" spans="1:6">
      <c r="A116" s="20" t="s">
        <v>37</v>
      </c>
      <c r="B116" s="21" t="s">
        <v>31</v>
      </c>
      <c r="C116" s="22"/>
      <c r="D116" s="39"/>
      <c r="E116" s="23">
        <f t="shared" si="1"/>
        <v>0</v>
      </c>
      <c r="F116" s="73"/>
    </row>
    <row r="117" spans="1:6">
      <c r="A117" s="20" t="s">
        <v>40</v>
      </c>
      <c r="B117" s="21" t="s">
        <v>41</v>
      </c>
      <c r="C117" s="22"/>
      <c r="D117" s="39"/>
      <c r="E117" s="23">
        <f t="shared" si="1"/>
        <v>0</v>
      </c>
      <c r="F117" s="77"/>
    </row>
    <row r="118" spans="1:6" ht="13.5" thickBot="1">
      <c r="A118" s="20" t="s">
        <v>23</v>
      </c>
      <c r="B118" s="21" t="s">
        <v>24</v>
      </c>
      <c r="C118" s="37"/>
      <c r="D118" s="40"/>
      <c r="E118" s="38">
        <f>C118*D118</f>
        <v>0</v>
      </c>
      <c r="F118" s="77"/>
    </row>
    <row r="119" spans="1:6" ht="13.5" thickBot="1">
      <c r="A119" s="2"/>
      <c r="B119" s="2"/>
      <c r="C119" s="2"/>
      <c r="D119" s="29" t="s">
        <v>25</v>
      </c>
      <c r="E119" s="48">
        <f>$B$49</f>
        <v>0</v>
      </c>
      <c r="F119" s="78">
        <f>E118*E119</f>
        <v>0</v>
      </c>
    </row>
    <row r="120" spans="1:6">
      <c r="A120" s="2"/>
      <c r="B120" s="2"/>
      <c r="C120" s="2"/>
      <c r="D120" s="2"/>
      <c r="E120" s="2"/>
      <c r="F120" s="2"/>
    </row>
    <row r="121" spans="1:6" ht="13.5" thickBot="1">
      <c r="A121" s="4" t="s">
        <v>44</v>
      </c>
      <c r="B121" s="3"/>
      <c r="C121" s="3"/>
      <c r="D121" s="3"/>
      <c r="E121" s="3"/>
      <c r="F121" s="3"/>
    </row>
    <row r="122" spans="1:6" ht="13.5" thickBot="1">
      <c r="A122" s="54" t="s">
        <v>11</v>
      </c>
      <c r="B122" s="55" t="s">
        <v>12</v>
      </c>
      <c r="C122" s="68" t="s">
        <v>38</v>
      </c>
      <c r="D122" s="55" t="s">
        <v>13</v>
      </c>
      <c r="E122" s="55" t="s">
        <v>14</v>
      </c>
      <c r="F122" s="55" t="s">
        <v>15</v>
      </c>
    </row>
    <row r="123" spans="1:6">
      <c r="A123" s="58" t="s">
        <v>42</v>
      </c>
      <c r="B123" s="51" t="s">
        <v>39</v>
      </c>
      <c r="C123" s="52"/>
      <c r="D123" s="59"/>
      <c r="E123" s="53">
        <f t="shared" ref="E123:E126" si="2">IFERROR(D123/C123,0)</f>
        <v>0</v>
      </c>
      <c r="F123" s="73"/>
    </row>
    <row r="124" spans="1:6">
      <c r="A124" s="19" t="s">
        <v>34</v>
      </c>
      <c r="B124" s="21" t="s">
        <v>31</v>
      </c>
      <c r="C124" s="22"/>
      <c r="D124" s="39"/>
      <c r="E124" s="23">
        <f t="shared" si="2"/>
        <v>0</v>
      </c>
      <c r="F124" s="73"/>
    </row>
    <row r="125" spans="1:6">
      <c r="A125" s="19" t="s">
        <v>35</v>
      </c>
      <c r="B125" s="21" t="s">
        <v>31</v>
      </c>
      <c r="C125" s="22"/>
      <c r="D125" s="39"/>
      <c r="E125" s="23">
        <f t="shared" si="2"/>
        <v>0</v>
      </c>
      <c r="F125" s="73"/>
    </row>
    <row r="126" spans="1:6">
      <c r="A126" s="20" t="s">
        <v>40</v>
      </c>
      <c r="B126" s="21" t="s">
        <v>41</v>
      </c>
      <c r="C126" s="22"/>
      <c r="D126" s="39"/>
      <c r="E126" s="23">
        <f t="shared" si="2"/>
        <v>0</v>
      </c>
      <c r="F126" s="77"/>
    </row>
    <row r="127" spans="1:6" ht="13.5" thickBot="1">
      <c r="A127" s="20" t="s">
        <v>23</v>
      </c>
      <c r="B127" s="21" t="s">
        <v>24</v>
      </c>
      <c r="C127" s="37"/>
      <c r="D127" s="40"/>
      <c r="E127" s="38">
        <f>C127*D127</f>
        <v>0</v>
      </c>
      <c r="F127" s="77"/>
    </row>
    <row r="128" spans="1:6" ht="13.5" thickBot="1">
      <c r="A128" s="2"/>
      <c r="B128" s="2"/>
      <c r="C128" s="2"/>
      <c r="D128" s="29" t="s">
        <v>25</v>
      </c>
      <c r="E128" s="48">
        <f>$B$49</f>
        <v>0</v>
      </c>
      <c r="F128" s="78">
        <f>E127*E128</f>
        <v>0</v>
      </c>
    </row>
    <row r="129" spans="1:6" ht="13.5" thickBot="1">
      <c r="A129" s="2"/>
      <c r="B129" s="2"/>
      <c r="C129" s="2"/>
      <c r="D129" s="2"/>
      <c r="E129" s="2"/>
      <c r="F129" s="2"/>
    </row>
    <row r="130" spans="1:6" ht="13.5" thickBot="1">
      <c r="A130" s="43" t="s">
        <v>46</v>
      </c>
      <c r="B130" s="44"/>
      <c r="C130" s="45"/>
      <c r="D130" s="46"/>
      <c r="E130" s="47"/>
      <c r="F130" s="42">
        <f>SUM(F119+F128)</f>
        <v>0</v>
      </c>
    </row>
    <row r="131" spans="1:6">
      <c r="A131" s="2"/>
      <c r="B131" s="2"/>
      <c r="C131" s="2"/>
      <c r="D131" s="2"/>
      <c r="E131" s="2"/>
      <c r="F131" s="2"/>
    </row>
    <row r="132" spans="1:6">
      <c r="A132" s="152" t="s">
        <v>48</v>
      </c>
      <c r="B132" s="152"/>
      <c r="C132" s="152"/>
      <c r="D132" s="152"/>
      <c r="E132" s="152"/>
      <c r="F132" s="152"/>
    </row>
    <row r="133" spans="1:6">
      <c r="A133" s="4" t="s">
        <v>153</v>
      </c>
      <c r="B133" s="3"/>
      <c r="C133" s="3"/>
      <c r="D133" s="3"/>
      <c r="E133" s="3"/>
      <c r="F133" s="3"/>
    </row>
    <row r="134" spans="1:6" ht="13.5" thickBot="1">
      <c r="A134" s="4" t="s">
        <v>49</v>
      </c>
      <c r="B134" s="3"/>
      <c r="C134" s="3"/>
      <c r="D134" s="3"/>
      <c r="E134" s="3"/>
      <c r="F134" s="3"/>
    </row>
    <row r="135" spans="1:6" ht="13.5" thickBot="1">
      <c r="A135" s="54" t="s">
        <v>11</v>
      </c>
      <c r="B135" s="55" t="s">
        <v>12</v>
      </c>
      <c r="C135" s="68" t="s">
        <v>7</v>
      </c>
      <c r="D135" s="55" t="s">
        <v>13</v>
      </c>
      <c r="E135" s="55" t="s">
        <v>14</v>
      </c>
      <c r="F135" s="56" t="s">
        <v>15</v>
      </c>
    </row>
    <row r="136" spans="1:6">
      <c r="A136" s="58" t="s">
        <v>50</v>
      </c>
      <c r="B136" s="51" t="s">
        <v>31</v>
      </c>
      <c r="C136" s="85"/>
      <c r="D136" s="89"/>
      <c r="E136" s="53">
        <f>C136*D136</f>
        <v>0</v>
      </c>
      <c r="F136" s="73"/>
    </row>
    <row r="137" spans="1:6">
      <c r="A137" s="19" t="s">
        <v>51</v>
      </c>
      <c r="B137" s="21" t="s">
        <v>57</v>
      </c>
      <c r="C137" s="84"/>
      <c r="D137" s="69"/>
      <c r="E137" s="29"/>
      <c r="F137" s="73"/>
    </row>
    <row r="138" spans="1:6">
      <c r="A138" s="19" t="s">
        <v>52</v>
      </c>
      <c r="B138" s="21" t="s">
        <v>57</v>
      </c>
      <c r="C138" s="84"/>
      <c r="D138" s="69"/>
      <c r="E138" s="29"/>
      <c r="F138" s="79"/>
    </row>
    <row r="139" spans="1:6">
      <c r="A139" s="19" t="s">
        <v>53</v>
      </c>
      <c r="B139" s="21" t="s">
        <v>4</v>
      </c>
      <c r="C139" s="22">
        <f>IFERROR(VLOOKUP(C137,#REF!,2,FALSE),0)</f>
        <v>0</v>
      </c>
      <c r="D139" s="39">
        <f>E136</f>
        <v>0</v>
      </c>
      <c r="E139" s="23">
        <f>(C139*D139)/100</f>
        <v>0</v>
      </c>
      <c r="F139" s="73"/>
    </row>
    <row r="140" spans="1:6">
      <c r="A140" s="17" t="s">
        <v>54</v>
      </c>
      <c r="B140" s="18" t="s">
        <v>22</v>
      </c>
      <c r="C140" s="70">
        <f>C137*12</f>
        <v>0</v>
      </c>
      <c r="D140" s="71">
        <f>IF(C138&lt;=C137,E139,0)</f>
        <v>0</v>
      </c>
      <c r="E140" s="26">
        <f>IFERROR(D140/C140,0)</f>
        <v>0</v>
      </c>
      <c r="F140" s="73"/>
    </row>
    <row r="141" spans="1:6">
      <c r="A141" s="20" t="s">
        <v>64</v>
      </c>
      <c r="B141" s="21" t="s">
        <v>31</v>
      </c>
      <c r="C141" s="84"/>
      <c r="D141" s="82"/>
      <c r="E141" s="23">
        <f>C141*D141</f>
        <v>0</v>
      </c>
      <c r="F141" s="73"/>
    </row>
    <row r="142" spans="1:6">
      <c r="A142" s="20" t="s">
        <v>65</v>
      </c>
      <c r="B142" s="21" t="s">
        <v>57</v>
      </c>
      <c r="C142" s="84"/>
      <c r="D142" s="69"/>
      <c r="E142" s="29"/>
      <c r="F142" s="73"/>
    </row>
    <row r="143" spans="1:6">
      <c r="A143" s="20" t="s">
        <v>66</v>
      </c>
      <c r="B143" s="21" t="s">
        <v>57</v>
      </c>
      <c r="C143" s="84"/>
      <c r="D143" s="69"/>
      <c r="E143" s="29"/>
      <c r="F143" s="77"/>
    </row>
    <row r="144" spans="1:6">
      <c r="A144" s="20" t="s">
        <v>67</v>
      </c>
      <c r="B144" s="21" t="s">
        <v>4</v>
      </c>
      <c r="C144" s="22">
        <f>IFERROR(VLOOKUP(C142,#REF!,2,FALSE),0)</f>
        <v>0</v>
      </c>
      <c r="D144" s="39">
        <f>E141</f>
        <v>0</v>
      </c>
      <c r="E144" s="23">
        <f>(C144*D144)/100</f>
        <v>0</v>
      </c>
      <c r="F144" s="77"/>
    </row>
    <row r="145" spans="1:6">
      <c r="A145" s="17" t="s">
        <v>68</v>
      </c>
      <c r="B145" s="18" t="s">
        <v>22</v>
      </c>
      <c r="C145" s="18">
        <f>C142*12</f>
        <v>0</v>
      </c>
      <c r="D145" s="71">
        <f>IF(C143&lt;=C142,E144,0)</f>
        <v>0</v>
      </c>
      <c r="E145" s="26">
        <f>IFERROR(D145/C145,0)</f>
        <v>0</v>
      </c>
      <c r="F145" s="77"/>
    </row>
    <row r="146" spans="1:6">
      <c r="A146" s="17" t="s">
        <v>55</v>
      </c>
      <c r="B146" s="2"/>
      <c r="C146" s="2"/>
      <c r="D146" s="2"/>
      <c r="E146" s="27">
        <f>SUM(E140+E145)</f>
        <v>0</v>
      </c>
      <c r="F146" s="77"/>
    </row>
    <row r="147" spans="1:6" ht="13.5" thickBot="1">
      <c r="A147" s="17" t="s">
        <v>56</v>
      </c>
      <c r="B147" s="18" t="s">
        <v>31</v>
      </c>
      <c r="C147" s="21"/>
      <c r="D147" s="38">
        <f>E146</f>
        <v>0</v>
      </c>
      <c r="E147" s="38">
        <f>C147*D147</f>
        <v>0</v>
      </c>
      <c r="F147" s="80"/>
    </row>
    <row r="148" spans="1:6" s="6" customFormat="1" ht="13.5" thickBot="1">
      <c r="D148" s="29" t="s">
        <v>25</v>
      </c>
      <c r="E148" s="72">
        <f>$B$49</f>
        <v>0</v>
      </c>
      <c r="F148" s="49">
        <f>E147*E148</f>
        <v>0</v>
      </c>
    </row>
    <row r="149" spans="1:6" s="6" customFormat="1"/>
    <row r="150" spans="1:6" s="6" customFormat="1" ht="13.5" thickBot="1">
      <c r="A150" s="4" t="s">
        <v>58</v>
      </c>
      <c r="B150" s="3"/>
      <c r="C150" s="3"/>
      <c r="D150" s="3"/>
      <c r="E150" s="3"/>
      <c r="F150" s="3"/>
    </row>
    <row r="151" spans="1:6" s="6" customFormat="1" ht="13.5" thickBot="1">
      <c r="A151" s="54" t="s">
        <v>11</v>
      </c>
      <c r="B151" s="55" t="s">
        <v>12</v>
      </c>
      <c r="C151" s="68" t="s">
        <v>7</v>
      </c>
      <c r="D151" s="55" t="s">
        <v>13</v>
      </c>
      <c r="E151" s="55" t="s">
        <v>14</v>
      </c>
      <c r="F151" s="56" t="s">
        <v>15</v>
      </c>
    </row>
    <row r="152" spans="1:6" s="6" customFormat="1">
      <c r="A152" s="58" t="s">
        <v>59</v>
      </c>
      <c r="B152" s="51" t="s">
        <v>31</v>
      </c>
      <c r="C152" s="85">
        <f>C136</f>
        <v>0</v>
      </c>
      <c r="D152" s="89">
        <f>D136</f>
        <v>0</v>
      </c>
      <c r="E152" s="53">
        <f>C152*D152</f>
        <v>0</v>
      </c>
      <c r="F152" s="73"/>
    </row>
    <row r="153" spans="1:6" s="6" customFormat="1">
      <c r="A153" s="19" t="s">
        <v>154</v>
      </c>
      <c r="B153" s="21" t="s">
        <v>4</v>
      </c>
      <c r="C153" s="84"/>
      <c r="D153" s="69"/>
      <c r="E153" s="29"/>
      <c r="F153" s="73"/>
    </row>
    <row r="154" spans="1:6" s="6" customFormat="1">
      <c r="A154" s="19" t="s">
        <v>60</v>
      </c>
      <c r="B154" s="21" t="s">
        <v>27</v>
      </c>
      <c r="C154" s="81">
        <f>IFERROR(IF(C138&lt;=C137,E136-(C139/(100*C137)*C138)*E136,E136-E139),0)</f>
        <v>0</v>
      </c>
      <c r="D154" s="69"/>
      <c r="E154" s="29"/>
      <c r="F154" s="79"/>
    </row>
    <row r="155" spans="1:6" s="6" customFormat="1">
      <c r="A155" s="19" t="s">
        <v>61</v>
      </c>
      <c r="B155" s="21" t="s">
        <v>27</v>
      </c>
      <c r="C155" s="83">
        <f>IFERROR(IF(C138&gt;=C137,C154,((((C154)-(E136-E139))*(((C137-C138)+1)/(2*(C137-C138))))+(E136-E139))),0)</f>
        <v>0</v>
      </c>
      <c r="D155" s="69"/>
      <c r="E155" s="29"/>
      <c r="F155" s="73"/>
    </row>
    <row r="156" spans="1:6" s="6" customFormat="1">
      <c r="A156" s="17" t="s">
        <v>62</v>
      </c>
      <c r="B156" s="18" t="s">
        <v>27</v>
      </c>
      <c r="C156" s="70"/>
      <c r="D156" s="71">
        <f>C153*C155/12/100</f>
        <v>0</v>
      </c>
      <c r="E156" s="26">
        <f>D156</f>
        <v>0</v>
      </c>
      <c r="F156" s="73"/>
    </row>
    <row r="157" spans="1:6" s="6" customFormat="1">
      <c r="A157" s="20" t="s">
        <v>63</v>
      </c>
      <c r="B157" s="21" t="s">
        <v>31</v>
      </c>
      <c r="C157" s="84">
        <f>C141</f>
        <v>0</v>
      </c>
      <c r="D157" s="82">
        <f>D141</f>
        <v>0</v>
      </c>
      <c r="E157" s="23">
        <f>C157*D157</f>
        <v>0</v>
      </c>
      <c r="F157" s="73"/>
    </row>
    <row r="158" spans="1:6">
      <c r="A158" s="19" t="s">
        <v>138</v>
      </c>
      <c r="B158" s="21" t="s">
        <v>4</v>
      </c>
      <c r="C158" s="84">
        <f>C153</f>
        <v>0</v>
      </c>
      <c r="D158" s="69"/>
      <c r="E158" s="29"/>
      <c r="F158" s="73"/>
    </row>
    <row r="159" spans="1:6">
      <c r="A159" s="19" t="s">
        <v>69</v>
      </c>
      <c r="B159" s="21" t="s">
        <v>27</v>
      </c>
      <c r="C159" s="81">
        <f>IFERROR(IF(C143&lt;=C142,E141-(C144/(100*C142)*C143)*E141,E141-E144),0)</f>
        <v>0</v>
      </c>
      <c r="D159" s="69"/>
      <c r="E159" s="29"/>
      <c r="F159" s="77"/>
    </row>
    <row r="160" spans="1:6">
      <c r="A160" s="20" t="s">
        <v>70</v>
      </c>
      <c r="B160" s="21" t="s">
        <v>27</v>
      </c>
      <c r="C160" s="83">
        <f>IFERROR(IF(C143&gt;=C142,C159,((((C159)-(E141-E144))*(((C142-C143)+1)/(2*(C142-C143))))+(E141-E144))),0)</f>
        <v>0</v>
      </c>
      <c r="D160" s="69"/>
      <c r="E160" s="29"/>
      <c r="F160" s="77"/>
    </row>
    <row r="161" spans="1:6">
      <c r="A161" s="17" t="s">
        <v>71</v>
      </c>
      <c r="B161" s="18" t="s">
        <v>27</v>
      </c>
      <c r="C161" s="70"/>
      <c r="D161" s="71">
        <f>C158*C160/12/100</f>
        <v>0</v>
      </c>
      <c r="E161" s="26">
        <f>D161</f>
        <v>0</v>
      </c>
      <c r="F161" s="77"/>
    </row>
    <row r="162" spans="1:6">
      <c r="A162" s="17" t="s">
        <v>55</v>
      </c>
      <c r="B162" s="2"/>
      <c r="C162" s="2"/>
      <c r="D162" s="2"/>
      <c r="E162" s="27">
        <f>E156+E161</f>
        <v>0</v>
      </c>
      <c r="F162" s="77"/>
    </row>
    <row r="163" spans="1:6" ht="13.5" thickBot="1">
      <c r="A163" s="17" t="s">
        <v>56</v>
      </c>
      <c r="B163" s="18" t="s">
        <v>31</v>
      </c>
      <c r="C163" s="18">
        <f>C147</f>
        <v>0</v>
      </c>
      <c r="D163" s="86">
        <f>E162</f>
        <v>0</v>
      </c>
      <c r="E163" s="86">
        <f>C163*D163</f>
        <v>0</v>
      </c>
      <c r="F163" s="80"/>
    </row>
    <row r="164" spans="1:6" s="6" customFormat="1" ht="13.5" thickBot="1">
      <c r="D164" s="29" t="s">
        <v>25</v>
      </c>
      <c r="E164" s="72">
        <f>$B$49</f>
        <v>0</v>
      </c>
      <c r="F164" s="49">
        <f>E163*E164</f>
        <v>0</v>
      </c>
    </row>
    <row r="165" spans="1:6">
      <c r="A165" s="2"/>
      <c r="B165" s="2"/>
      <c r="C165" s="2"/>
      <c r="D165" s="2"/>
      <c r="E165" s="2"/>
      <c r="F165" s="2"/>
    </row>
    <row r="166" spans="1:6" ht="13.5" thickBot="1">
      <c r="A166" s="4" t="s">
        <v>72</v>
      </c>
      <c r="B166" s="3"/>
      <c r="C166" s="3"/>
      <c r="D166" s="3"/>
      <c r="E166" s="3"/>
      <c r="F166" s="3"/>
    </row>
    <row r="167" spans="1:6" ht="13.5" thickBot="1">
      <c r="A167" s="54" t="s">
        <v>11</v>
      </c>
      <c r="B167" s="55" t="s">
        <v>12</v>
      </c>
      <c r="C167" s="68" t="s">
        <v>7</v>
      </c>
      <c r="D167" s="55" t="s">
        <v>13</v>
      </c>
      <c r="E167" s="55" t="s">
        <v>14</v>
      </c>
      <c r="F167" s="55" t="s">
        <v>15</v>
      </c>
    </row>
    <row r="168" spans="1:6">
      <c r="A168" s="58" t="s">
        <v>73</v>
      </c>
      <c r="B168" s="51" t="s">
        <v>31</v>
      </c>
      <c r="C168" s="52">
        <f>C147</f>
        <v>0</v>
      </c>
      <c r="D168" s="59"/>
      <c r="E168" s="53">
        <f>C168*D168</f>
        <v>0</v>
      </c>
      <c r="F168" s="73"/>
    </row>
    <row r="169" spans="1:6">
      <c r="A169" s="19" t="s">
        <v>74</v>
      </c>
      <c r="B169" s="51" t="s">
        <v>31</v>
      </c>
      <c r="C169" s="22">
        <f>C147</f>
        <v>0</v>
      </c>
      <c r="D169" s="82"/>
      <c r="E169" s="23">
        <f>C169*D169</f>
        <v>0</v>
      </c>
      <c r="F169" s="73"/>
    </row>
    <row r="170" spans="1:6">
      <c r="A170" s="19" t="s">
        <v>143</v>
      </c>
      <c r="B170" s="51" t="s">
        <v>31</v>
      </c>
      <c r="C170" s="22">
        <f>C147</f>
        <v>0</v>
      </c>
      <c r="D170" s="82"/>
      <c r="E170" s="23">
        <f>C170*D170</f>
        <v>0</v>
      </c>
      <c r="F170" s="73"/>
    </row>
    <row r="171" spans="1:6" ht="13.5" thickBot="1">
      <c r="A171" s="87" t="s">
        <v>75</v>
      </c>
      <c r="B171" s="18" t="s">
        <v>22</v>
      </c>
      <c r="C171" s="70"/>
      <c r="D171" s="71">
        <f>SUM(E168:E170)</f>
        <v>0</v>
      </c>
      <c r="E171" s="26" t="e">
        <f>D171/C171</f>
        <v>#DIV/0!</v>
      </c>
      <c r="F171" s="77"/>
    </row>
    <row r="172" spans="1:6" ht="13.5" thickBot="1">
      <c r="A172" s="2"/>
      <c r="B172" s="2"/>
      <c r="C172" s="2"/>
      <c r="D172" s="29" t="s">
        <v>25</v>
      </c>
      <c r="E172" s="48">
        <f>$B$49</f>
        <v>0</v>
      </c>
      <c r="F172" s="78" t="e">
        <f>E171*E172</f>
        <v>#DIV/0!</v>
      </c>
    </row>
    <row r="173" spans="1:6">
      <c r="A173" s="2"/>
      <c r="B173" s="2"/>
      <c r="C173" s="2"/>
      <c r="D173" s="2"/>
      <c r="E173" s="2"/>
      <c r="F173" s="2"/>
    </row>
    <row r="174" spans="1:6">
      <c r="A174" s="4" t="s">
        <v>77</v>
      </c>
      <c r="B174" s="2"/>
      <c r="C174" s="2"/>
      <c r="D174" s="2"/>
      <c r="E174" s="2"/>
      <c r="F174" s="2"/>
    </row>
    <row r="175" spans="1:6" ht="13.5" thickBot="1">
      <c r="A175" s="90" t="s">
        <v>78</v>
      </c>
      <c r="B175" s="130"/>
      <c r="C175" s="2"/>
      <c r="D175" s="2"/>
      <c r="E175" s="2"/>
      <c r="F175" s="2"/>
    </row>
    <row r="176" spans="1:6" s="6" customFormat="1" ht="13.5" thickBot="1">
      <c r="A176" s="92" t="s">
        <v>11</v>
      </c>
      <c r="B176" s="55" t="s">
        <v>12</v>
      </c>
      <c r="C176" s="68" t="s">
        <v>95</v>
      </c>
      <c r="D176" s="55" t="s">
        <v>13</v>
      </c>
      <c r="E176" s="55" t="s">
        <v>14</v>
      </c>
      <c r="F176" s="56" t="s">
        <v>15</v>
      </c>
    </row>
    <row r="177" spans="1:6">
      <c r="A177" s="58" t="s">
        <v>80</v>
      </c>
      <c r="B177" s="51" t="s">
        <v>91</v>
      </c>
      <c r="C177" s="65">
        <v>1.65</v>
      </c>
      <c r="D177" s="135"/>
      <c r="E177" s="53"/>
      <c r="F177" s="73"/>
    </row>
    <row r="178" spans="1:6">
      <c r="A178" s="19" t="s">
        <v>81</v>
      </c>
      <c r="B178" s="21" t="s">
        <v>79</v>
      </c>
      <c r="C178" s="138">
        <f>B175</f>
        <v>0</v>
      </c>
      <c r="D178" s="39">
        <f>IFERROR(+D177/C177,"-")</f>
        <v>0</v>
      </c>
      <c r="E178" s="23">
        <f>IFERROR(C178*D178,"-")</f>
        <v>0</v>
      </c>
      <c r="F178" s="79"/>
    </row>
    <row r="179" spans="1:6">
      <c r="A179" s="19" t="s">
        <v>82</v>
      </c>
      <c r="B179" s="21" t="s">
        <v>92</v>
      </c>
      <c r="C179" s="32">
        <v>4</v>
      </c>
      <c r="D179" s="81"/>
      <c r="E179" s="23"/>
      <c r="F179" s="73"/>
    </row>
    <row r="180" spans="1:6">
      <c r="A180" s="19" t="s">
        <v>83</v>
      </c>
      <c r="B180" s="21" t="s">
        <v>79</v>
      </c>
      <c r="C180" s="137">
        <f>C178</f>
        <v>0</v>
      </c>
      <c r="D180" s="39">
        <f>+C179*D179/1000</f>
        <v>0</v>
      </c>
      <c r="E180" s="23">
        <f>C180*D180</f>
        <v>0</v>
      </c>
      <c r="F180" s="73"/>
    </row>
    <row r="181" spans="1:6">
      <c r="A181" s="20" t="s">
        <v>84</v>
      </c>
      <c r="B181" s="21" t="s">
        <v>92</v>
      </c>
      <c r="C181" s="32">
        <v>0.5</v>
      </c>
      <c r="D181" s="81"/>
      <c r="E181" s="23"/>
      <c r="F181" s="73"/>
    </row>
    <row r="182" spans="1:6">
      <c r="A182" s="19" t="s">
        <v>85</v>
      </c>
      <c r="B182" s="21" t="s">
        <v>79</v>
      </c>
      <c r="C182" s="138">
        <f>C178</f>
        <v>0</v>
      </c>
      <c r="D182" s="39">
        <f>+C181*D181/1000</f>
        <v>0</v>
      </c>
      <c r="E182" s="23">
        <f>C182*D182</f>
        <v>0</v>
      </c>
      <c r="F182" s="73"/>
    </row>
    <row r="183" spans="1:6">
      <c r="A183" s="19" t="s">
        <v>86</v>
      </c>
      <c r="B183" s="21" t="s">
        <v>92</v>
      </c>
      <c r="C183" s="32">
        <v>4.2</v>
      </c>
      <c r="D183" s="81"/>
      <c r="E183" s="23"/>
      <c r="F183" s="77"/>
    </row>
    <row r="184" spans="1:6">
      <c r="A184" s="20" t="s">
        <v>87</v>
      </c>
      <c r="B184" s="21" t="s">
        <v>79</v>
      </c>
      <c r="C184" s="137">
        <f>C178</f>
        <v>0</v>
      </c>
      <c r="D184" s="39">
        <f>+C183*D183/1000</f>
        <v>0</v>
      </c>
      <c r="E184" s="23">
        <f>C184*D184</f>
        <v>0</v>
      </c>
      <c r="F184" s="77"/>
    </row>
    <row r="185" spans="1:6">
      <c r="A185" s="19" t="s">
        <v>88</v>
      </c>
      <c r="B185" s="21" t="s">
        <v>93</v>
      </c>
      <c r="C185" s="32">
        <v>1.5</v>
      </c>
      <c r="D185" s="81"/>
      <c r="E185" s="26"/>
      <c r="F185" s="77"/>
    </row>
    <row r="186" spans="1:6">
      <c r="A186" s="19" t="s">
        <v>89</v>
      </c>
      <c r="B186" s="21" t="s">
        <v>79</v>
      </c>
      <c r="C186" s="136">
        <f>C178</f>
        <v>0</v>
      </c>
      <c r="D186" s="39">
        <f>+C185*D185/1000</f>
        <v>0</v>
      </c>
      <c r="E186" s="23">
        <f>C186*D186</f>
        <v>0</v>
      </c>
      <c r="F186" s="77"/>
    </row>
    <row r="187" spans="1:6" ht="13.5" thickBot="1">
      <c r="A187" s="17" t="s">
        <v>90</v>
      </c>
      <c r="B187" s="21" t="s">
        <v>94</v>
      </c>
      <c r="C187" s="18"/>
      <c r="D187" s="86">
        <f>SUM(D178+D180+D182+D184+D186)</f>
        <v>0</v>
      </c>
      <c r="E187" s="86"/>
      <c r="F187" s="80"/>
    </row>
    <row r="188" spans="1:6" ht="13.5" thickBot="1">
      <c r="A188" s="6"/>
      <c r="B188" s="6"/>
      <c r="C188" s="6"/>
      <c r="D188" s="29"/>
      <c r="E188" s="29"/>
      <c r="F188" s="49">
        <f>SUM(E177:E187)</f>
        <v>0</v>
      </c>
    </row>
    <row r="189" spans="1:6">
      <c r="A189" s="2"/>
      <c r="B189" s="2"/>
      <c r="C189" s="2"/>
      <c r="D189" s="2"/>
      <c r="E189" s="2"/>
      <c r="F189" s="2"/>
    </row>
    <row r="190" spans="1:6" ht="13.5" thickBot="1">
      <c r="A190" s="4" t="s">
        <v>96</v>
      </c>
      <c r="B190" s="2"/>
      <c r="C190" s="2"/>
      <c r="D190" s="2"/>
      <c r="E190" s="2"/>
      <c r="F190" s="2"/>
    </row>
    <row r="191" spans="1:6" ht="13.5" thickBot="1">
      <c r="A191" s="92" t="s">
        <v>11</v>
      </c>
      <c r="B191" s="55" t="s">
        <v>12</v>
      </c>
      <c r="C191" s="68" t="s">
        <v>95</v>
      </c>
      <c r="D191" s="55" t="s">
        <v>13</v>
      </c>
      <c r="E191" s="55" t="s">
        <v>14</v>
      </c>
      <c r="F191" s="56" t="s">
        <v>15</v>
      </c>
    </row>
    <row r="192" spans="1:6" ht="13.5" thickBot="1">
      <c r="A192" s="58" t="s">
        <v>155</v>
      </c>
      <c r="B192" s="51" t="s">
        <v>94</v>
      </c>
      <c r="C192" s="93">
        <f>C178</f>
        <v>0</v>
      </c>
      <c r="D192" s="89"/>
      <c r="E192" s="53">
        <f>C192*D192</f>
        <v>0</v>
      </c>
      <c r="F192" s="73"/>
    </row>
    <row r="193" spans="1:6" ht="13.5" thickBot="1">
      <c r="A193" s="6"/>
      <c r="B193" s="6"/>
      <c r="C193" s="6"/>
      <c r="D193" s="29"/>
      <c r="E193" s="29"/>
      <c r="F193" s="49">
        <f>E192</f>
        <v>0</v>
      </c>
    </row>
    <row r="194" spans="1:6">
      <c r="A194" s="2"/>
      <c r="B194" s="2"/>
      <c r="C194" s="2"/>
      <c r="D194" s="2"/>
      <c r="E194" s="2"/>
      <c r="F194" s="2"/>
    </row>
    <row r="195" spans="1:6" ht="13.5" thickBot="1">
      <c r="A195" s="4" t="s">
        <v>97</v>
      </c>
      <c r="B195" s="2"/>
      <c r="C195" s="2"/>
      <c r="D195" s="2"/>
      <c r="E195" s="2"/>
      <c r="F195" s="2"/>
    </row>
    <row r="196" spans="1:6" ht="13.5" thickBot="1">
      <c r="A196" s="92" t="s">
        <v>11</v>
      </c>
      <c r="B196" s="55" t="s">
        <v>12</v>
      </c>
      <c r="C196" s="68" t="s">
        <v>7</v>
      </c>
      <c r="D196" s="55" t="s">
        <v>13</v>
      </c>
      <c r="E196" s="55" t="s">
        <v>14</v>
      </c>
      <c r="F196" s="56" t="s">
        <v>15</v>
      </c>
    </row>
    <row r="197" spans="1:6">
      <c r="A197" s="58" t="s">
        <v>156</v>
      </c>
      <c r="B197" s="51" t="s">
        <v>31</v>
      </c>
      <c r="C197" s="65"/>
      <c r="D197" s="135"/>
      <c r="E197" s="53">
        <f>C197*D197</f>
        <v>0</v>
      </c>
      <c r="F197" s="73"/>
    </row>
    <row r="198" spans="1:6">
      <c r="A198" s="19" t="s">
        <v>98</v>
      </c>
      <c r="B198" s="21" t="s">
        <v>31</v>
      </c>
      <c r="C198" s="91"/>
      <c r="D198" s="39"/>
      <c r="E198" s="23"/>
      <c r="F198" s="79"/>
    </row>
    <row r="199" spans="1:6">
      <c r="A199" s="19" t="s">
        <v>99</v>
      </c>
      <c r="B199" s="21" t="s">
        <v>31</v>
      </c>
      <c r="C199" s="32">
        <f>C197*C198</f>
        <v>0</v>
      </c>
      <c r="D199" s="81"/>
      <c r="E199" s="23">
        <f>C199*D199</f>
        <v>0</v>
      </c>
      <c r="F199" s="73"/>
    </row>
    <row r="200" spans="1:6">
      <c r="A200" s="19" t="s">
        <v>140</v>
      </c>
      <c r="B200" s="21" t="s">
        <v>101</v>
      </c>
      <c r="C200" s="91"/>
      <c r="D200" s="39">
        <f>(E197+E199)</f>
        <v>0</v>
      </c>
      <c r="E200" s="23" t="str">
        <f>IFERROR(D200/C200,"-")</f>
        <v>-</v>
      </c>
      <c r="F200" s="73"/>
    </row>
    <row r="201" spans="1:6" ht="13.5" thickBot="1">
      <c r="A201" s="20" t="s">
        <v>100</v>
      </c>
      <c r="B201" s="21" t="s">
        <v>79</v>
      </c>
      <c r="C201" s="94">
        <f>B175</f>
        <v>0</v>
      </c>
      <c r="D201" s="81" t="str">
        <f>E200</f>
        <v>-</v>
      </c>
      <c r="E201" s="23">
        <f>IFERROR(C201*D201,0)</f>
        <v>0</v>
      </c>
      <c r="F201" s="73"/>
    </row>
    <row r="202" spans="1:6" ht="13.5" thickBot="1">
      <c r="A202" s="6"/>
      <c r="B202" s="6"/>
      <c r="C202" s="6"/>
      <c r="D202" s="29"/>
      <c r="E202" s="29"/>
      <c r="F202" s="49">
        <f>E201</f>
        <v>0</v>
      </c>
    </row>
    <row r="203" spans="1:6">
      <c r="A203" s="4" t="s">
        <v>157</v>
      </c>
      <c r="B203" s="3"/>
      <c r="C203" s="3"/>
      <c r="D203" s="3"/>
      <c r="E203" s="3"/>
      <c r="F203" s="3"/>
    </row>
    <row r="204" spans="1:6" ht="13.5" thickBot="1">
      <c r="A204" s="4" t="s">
        <v>102</v>
      </c>
      <c r="B204" s="3"/>
      <c r="C204" s="3"/>
      <c r="D204" s="3"/>
      <c r="E204" s="3"/>
      <c r="F204" s="3"/>
    </row>
    <row r="205" spans="1:6" ht="13.5" thickBot="1">
      <c r="A205" s="54" t="s">
        <v>11</v>
      </c>
      <c r="B205" s="55" t="s">
        <v>12</v>
      </c>
      <c r="C205" s="68" t="s">
        <v>7</v>
      </c>
      <c r="D205" s="55" t="s">
        <v>13</v>
      </c>
      <c r="E205" s="55" t="s">
        <v>14</v>
      </c>
      <c r="F205" s="56" t="s">
        <v>15</v>
      </c>
    </row>
    <row r="206" spans="1:6">
      <c r="A206" s="58" t="s">
        <v>103</v>
      </c>
      <c r="B206" s="51" t="s">
        <v>31</v>
      </c>
      <c r="C206" s="85"/>
      <c r="D206" s="89"/>
      <c r="E206" s="53">
        <f>C206*D206</f>
        <v>0</v>
      </c>
      <c r="F206" s="73"/>
    </row>
    <row r="207" spans="1:6">
      <c r="A207" s="19" t="s">
        <v>104</v>
      </c>
      <c r="B207" s="21" t="s">
        <v>57</v>
      </c>
      <c r="C207" s="84"/>
      <c r="D207" s="69"/>
      <c r="E207" s="29"/>
      <c r="F207" s="73"/>
    </row>
    <row r="208" spans="1:6">
      <c r="A208" s="19" t="s">
        <v>105</v>
      </c>
      <c r="B208" s="21" t="s">
        <v>57</v>
      </c>
      <c r="C208" s="84"/>
      <c r="D208" s="69"/>
      <c r="E208" s="29"/>
      <c r="F208" s="79"/>
    </row>
    <row r="209" spans="1:6">
      <c r="A209" s="19" t="s">
        <v>139</v>
      </c>
      <c r="B209" s="21" t="s">
        <v>4</v>
      </c>
      <c r="C209" s="22"/>
      <c r="D209" s="39">
        <f>E206</f>
        <v>0</v>
      </c>
      <c r="E209" s="23">
        <f>(C209*D209)/100</f>
        <v>0</v>
      </c>
      <c r="F209" s="73"/>
    </row>
    <row r="210" spans="1:6">
      <c r="A210" s="17" t="s">
        <v>106</v>
      </c>
      <c r="B210" s="18" t="s">
        <v>22</v>
      </c>
      <c r="C210" s="70"/>
      <c r="D210" s="71">
        <f>E209</f>
        <v>0</v>
      </c>
      <c r="E210" s="26">
        <f>IFERROR(D210/C210,0)</f>
        <v>0</v>
      </c>
      <c r="F210" s="73"/>
    </row>
    <row r="211" spans="1:6" ht="13.5" thickBot="1">
      <c r="A211" s="17" t="s">
        <v>108</v>
      </c>
      <c r="B211" s="18" t="s">
        <v>31</v>
      </c>
      <c r="C211" s="18"/>
      <c r="D211" s="86">
        <f>E210</f>
        <v>0</v>
      </c>
      <c r="E211" s="86">
        <f>C211*D211</f>
        <v>0</v>
      </c>
      <c r="F211" s="80"/>
    </row>
    <row r="212" spans="1:6" ht="13.5" thickBot="1">
      <c r="A212" s="6"/>
      <c r="B212" s="6"/>
      <c r="C212" s="6"/>
      <c r="D212" s="29" t="s">
        <v>25</v>
      </c>
      <c r="E212" s="72">
        <f>$B$49</f>
        <v>0</v>
      </c>
      <c r="F212" s="49">
        <f>E211*E212</f>
        <v>0</v>
      </c>
    </row>
    <row r="213" spans="1:6">
      <c r="A213" s="6"/>
      <c r="B213" s="6"/>
      <c r="C213" s="6"/>
      <c r="D213" s="6"/>
      <c r="E213" s="6"/>
      <c r="F213" s="6"/>
    </row>
    <row r="214" spans="1:6" ht="13.5" thickBot="1">
      <c r="A214" s="4" t="s">
        <v>109</v>
      </c>
      <c r="B214" s="3"/>
      <c r="C214" s="3"/>
      <c r="D214" s="3"/>
      <c r="E214" s="3"/>
      <c r="F214" s="3"/>
    </row>
    <row r="215" spans="1:6" ht="13.5" thickBot="1">
      <c r="A215" s="54" t="s">
        <v>11</v>
      </c>
      <c r="B215" s="55" t="s">
        <v>12</v>
      </c>
      <c r="C215" s="68" t="s">
        <v>7</v>
      </c>
      <c r="D215" s="55" t="s">
        <v>13</v>
      </c>
      <c r="E215" s="55" t="s">
        <v>14</v>
      </c>
      <c r="F215" s="56" t="s">
        <v>15</v>
      </c>
    </row>
    <row r="216" spans="1:6">
      <c r="A216" s="58" t="s">
        <v>110</v>
      </c>
      <c r="B216" s="51" t="s">
        <v>31</v>
      </c>
      <c r="C216" s="85">
        <f>C206</f>
        <v>0</v>
      </c>
      <c r="D216" s="89">
        <f>D206</f>
        <v>0</v>
      </c>
      <c r="E216" s="53">
        <f>C216*D216</f>
        <v>0</v>
      </c>
      <c r="F216" s="73"/>
    </row>
    <row r="217" spans="1:6">
      <c r="A217" s="19" t="s">
        <v>154</v>
      </c>
      <c r="B217" s="21" t="s">
        <v>4</v>
      </c>
      <c r="C217" s="84"/>
      <c r="D217" s="69"/>
      <c r="E217" s="29"/>
      <c r="F217" s="73"/>
    </row>
    <row r="218" spans="1:6">
      <c r="A218" s="19" t="s">
        <v>111</v>
      </c>
      <c r="B218" s="21" t="s">
        <v>27</v>
      </c>
      <c r="C218" s="81">
        <f>IFERROR(IF(C208&lt;=C207,E206-(C209/(100*C207)*C208)*E206,E206-E209),0)</f>
        <v>0</v>
      </c>
      <c r="D218" s="69"/>
      <c r="E218" s="29"/>
      <c r="F218" s="79"/>
    </row>
    <row r="219" spans="1:6">
      <c r="A219" s="19" t="s">
        <v>112</v>
      </c>
      <c r="B219" s="21" t="s">
        <v>27</v>
      </c>
      <c r="C219" s="83">
        <f>IFERROR(IF(C208&gt;=C207,C218,((((C218)-(E206-E209))*(((C207-C208)+1)/(2*(C207-C208))))+(E206-E209))),0)</f>
        <v>0</v>
      </c>
      <c r="D219" s="69"/>
      <c r="E219" s="29"/>
      <c r="F219" s="73"/>
    </row>
    <row r="220" spans="1:6">
      <c r="A220" s="17" t="s">
        <v>113</v>
      </c>
      <c r="B220" s="18" t="s">
        <v>27</v>
      </c>
      <c r="C220" s="70"/>
      <c r="D220" s="71">
        <f>C217*C219/12/100</f>
        <v>0</v>
      </c>
      <c r="E220" s="26">
        <f>D220</f>
        <v>0</v>
      </c>
      <c r="F220" s="73"/>
    </row>
    <row r="221" spans="1:6">
      <c r="A221" s="17" t="s">
        <v>107</v>
      </c>
      <c r="B221" s="2"/>
      <c r="C221" s="2"/>
      <c r="D221" s="2"/>
      <c r="E221" s="27">
        <f>E220</f>
        <v>0</v>
      </c>
      <c r="F221" s="77"/>
    </row>
    <row r="222" spans="1:6" ht="13.5" thickBot="1">
      <c r="A222" s="17" t="s">
        <v>108</v>
      </c>
      <c r="B222" s="18" t="s">
        <v>31</v>
      </c>
      <c r="C222" s="18">
        <f>C211</f>
        <v>0</v>
      </c>
      <c r="D222" s="86">
        <f>E221</f>
        <v>0</v>
      </c>
      <c r="E222" s="86">
        <f>C222*D222</f>
        <v>0</v>
      </c>
      <c r="F222" s="80"/>
    </row>
    <row r="223" spans="1:6" ht="13.5" thickBot="1">
      <c r="A223" s="6"/>
      <c r="B223" s="6"/>
      <c r="C223" s="6"/>
      <c r="D223" s="29" t="s">
        <v>25</v>
      </c>
      <c r="E223" s="72">
        <f>$B$49</f>
        <v>0</v>
      </c>
      <c r="F223" s="49">
        <f>E222*E223</f>
        <v>0</v>
      </c>
    </row>
    <row r="224" spans="1:6">
      <c r="A224" s="6"/>
      <c r="B224" s="6"/>
      <c r="C224" s="6"/>
      <c r="D224" s="29"/>
      <c r="E224" s="29"/>
      <c r="F224" s="41"/>
    </row>
    <row r="225" spans="1:6" ht="13.5" thickBot="1">
      <c r="A225" s="4" t="s">
        <v>114</v>
      </c>
      <c r="B225" s="2"/>
      <c r="C225" s="2"/>
      <c r="D225" s="2"/>
      <c r="E225" s="2"/>
      <c r="F225" s="2"/>
    </row>
    <row r="226" spans="1:6" ht="13.5" thickBot="1">
      <c r="A226" s="92" t="s">
        <v>11</v>
      </c>
      <c r="B226" s="68" t="s">
        <v>12</v>
      </c>
      <c r="C226" s="68" t="s">
        <v>7</v>
      </c>
      <c r="D226" s="55" t="s">
        <v>13</v>
      </c>
      <c r="E226" s="55" t="s">
        <v>14</v>
      </c>
      <c r="F226" s="56" t="s">
        <v>15</v>
      </c>
    </row>
    <row r="227" spans="1:6" ht="13.5" thickBot="1">
      <c r="A227" s="58" t="s">
        <v>115</v>
      </c>
      <c r="B227" s="65" t="s">
        <v>117</v>
      </c>
      <c r="C227" s="93"/>
      <c r="D227" s="89"/>
      <c r="E227" s="53">
        <f>C227*D227</f>
        <v>0</v>
      </c>
      <c r="F227" s="73"/>
    </row>
    <row r="228" spans="1:6" ht="13.5" thickBot="1">
      <c r="A228" s="6"/>
      <c r="B228" s="6"/>
      <c r="C228" s="6"/>
      <c r="D228" s="29"/>
      <c r="E228" s="29"/>
      <c r="F228" s="49">
        <f>E227</f>
        <v>0</v>
      </c>
    </row>
    <row r="229" spans="1:6" ht="13.5" thickBot="1">
      <c r="A229" s="6"/>
      <c r="B229" s="6"/>
      <c r="C229" s="6"/>
      <c r="D229" s="29"/>
      <c r="E229" s="29"/>
      <c r="F229" s="41"/>
    </row>
    <row r="230" spans="1:6" ht="13.5" thickBot="1">
      <c r="A230" s="43" t="s">
        <v>116</v>
      </c>
      <c r="B230" s="44"/>
      <c r="C230" s="45"/>
      <c r="D230" s="46"/>
      <c r="E230" s="47"/>
      <c r="F230" s="42" t="e">
        <f>SUM(F136:F228)</f>
        <v>#DIV/0!</v>
      </c>
    </row>
    <row r="231" spans="1:6">
      <c r="A231" s="6"/>
      <c r="B231" s="6"/>
      <c r="C231" s="6"/>
      <c r="D231" s="29"/>
      <c r="E231" s="29"/>
      <c r="F231" s="41"/>
    </row>
    <row r="232" spans="1:6" ht="13.5" thickBot="1">
      <c r="A232" s="152" t="s">
        <v>118</v>
      </c>
      <c r="B232" s="152"/>
      <c r="C232" s="152"/>
      <c r="D232" s="152"/>
      <c r="E232" s="152"/>
      <c r="F232" s="152"/>
    </row>
    <row r="233" spans="1:6" ht="13.5" thickBot="1">
      <c r="A233" s="54" t="s">
        <v>11</v>
      </c>
      <c r="B233" s="55" t="s">
        <v>12</v>
      </c>
      <c r="C233" s="68" t="s">
        <v>7</v>
      </c>
      <c r="D233" s="55" t="s">
        <v>13</v>
      </c>
      <c r="E233" s="55" t="s">
        <v>14</v>
      </c>
      <c r="F233" s="56" t="s">
        <v>15</v>
      </c>
    </row>
    <row r="234" spans="1:6">
      <c r="A234" s="19" t="s">
        <v>119</v>
      </c>
      <c r="B234" s="21" t="s">
        <v>31</v>
      </c>
      <c r="C234" s="139"/>
      <c r="D234" s="82"/>
      <c r="E234" s="53">
        <f>C234*D234</f>
        <v>0</v>
      </c>
      <c r="F234" s="73"/>
    </row>
    <row r="235" spans="1:6">
      <c r="A235" s="19" t="s">
        <v>120</v>
      </c>
      <c r="B235" s="32" t="s">
        <v>31</v>
      </c>
      <c r="C235" s="139"/>
      <c r="D235" s="82"/>
      <c r="E235" s="53">
        <f>C235*D235</f>
        <v>0</v>
      </c>
      <c r="F235" s="79"/>
    </row>
    <row r="236" spans="1:6">
      <c r="A236" s="19" t="s">
        <v>122</v>
      </c>
      <c r="B236" s="32" t="s">
        <v>123</v>
      </c>
      <c r="C236" s="139"/>
      <c r="D236" s="82"/>
      <c r="E236" s="53">
        <f t="shared" ref="E236:E238" si="3">C236*D236</f>
        <v>0</v>
      </c>
      <c r="F236" s="73"/>
    </row>
    <row r="237" spans="1:6">
      <c r="A237" s="19" t="s">
        <v>121</v>
      </c>
      <c r="B237" s="32" t="s">
        <v>123</v>
      </c>
      <c r="C237" s="139"/>
      <c r="D237" s="82"/>
      <c r="E237" s="53">
        <f t="shared" si="3"/>
        <v>0</v>
      </c>
      <c r="F237" s="73"/>
    </row>
    <row r="238" spans="1:6" ht="13.5" thickBot="1">
      <c r="A238" s="19" t="s">
        <v>137</v>
      </c>
      <c r="B238" s="32" t="s">
        <v>31</v>
      </c>
      <c r="C238" s="134"/>
      <c r="D238" s="140"/>
      <c r="E238" s="23">
        <f t="shared" si="3"/>
        <v>0</v>
      </c>
      <c r="F238" s="76"/>
    </row>
    <row r="239" spans="1:6" ht="13.5" thickBot="1">
      <c r="A239" s="6"/>
      <c r="B239" s="6"/>
      <c r="C239" s="6"/>
      <c r="D239" s="29"/>
      <c r="E239" s="29"/>
      <c r="F239" s="49">
        <f>SUM(E234:E238)</f>
        <v>0</v>
      </c>
    </row>
    <row r="240" spans="1:6" ht="13.5" thickBot="1">
      <c r="A240" s="6"/>
      <c r="B240" s="6"/>
      <c r="C240" s="6"/>
      <c r="D240" s="29"/>
      <c r="E240" s="29"/>
      <c r="F240" s="41"/>
    </row>
    <row r="241" spans="1:6" ht="13.5" thickBot="1">
      <c r="A241" s="43" t="s">
        <v>124</v>
      </c>
      <c r="B241" s="44"/>
      <c r="C241" s="45"/>
      <c r="D241" s="46"/>
      <c r="E241" s="47"/>
      <c r="F241" s="42">
        <f>+F239</f>
        <v>0</v>
      </c>
    </row>
    <row r="242" spans="1:6">
      <c r="A242" s="6"/>
      <c r="B242" s="6"/>
      <c r="C242" s="6"/>
      <c r="D242" s="29"/>
      <c r="E242" s="29"/>
      <c r="F242" s="41"/>
    </row>
    <row r="243" spans="1:6" ht="13.5" thickBot="1">
      <c r="A243" s="152" t="s">
        <v>125</v>
      </c>
      <c r="B243" s="152"/>
      <c r="C243" s="152"/>
      <c r="D243" s="152"/>
      <c r="E243" s="152"/>
      <c r="F243" s="152"/>
    </row>
    <row r="244" spans="1:6" ht="13.5" thickBot="1">
      <c r="A244" s="54" t="s">
        <v>11</v>
      </c>
      <c r="B244" s="55" t="s">
        <v>12</v>
      </c>
      <c r="C244" s="68" t="s">
        <v>7</v>
      </c>
      <c r="D244" s="55" t="s">
        <v>13</v>
      </c>
      <c r="E244" s="55" t="s">
        <v>14</v>
      </c>
      <c r="F244" s="56" t="s">
        <v>15</v>
      </c>
    </row>
    <row r="245" spans="1:6">
      <c r="A245" s="50" t="s">
        <v>126</v>
      </c>
      <c r="B245" s="51" t="s">
        <v>123</v>
      </c>
      <c r="C245" s="85">
        <f>C136</f>
        <v>0</v>
      </c>
      <c r="D245" s="89"/>
      <c r="E245" s="53">
        <f>+D245*C245</f>
        <v>0</v>
      </c>
      <c r="F245" s="73"/>
    </row>
    <row r="246" spans="1:6">
      <c r="A246" s="19" t="s">
        <v>127</v>
      </c>
      <c r="B246" s="21" t="s">
        <v>22</v>
      </c>
      <c r="C246" s="85"/>
      <c r="D246" s="82">
        <f>E245</f>
        <v>0</v>
      </c>
      <c r="E246" s="53" t="e">
        <f>+D246/C246</f>
        <v>#DIV/0!</v>
      </c>
      <c r="F246" s="73"/>
    </row>
    <row r="247" spans="1:6">
      <c r="A247" s="19" t="s">
        <v>128</v>
      </c>
      <c r="B247" s="21" t="s">
        <v>31</v>
      </c>
      <c r="C247" s="85">
        <f>+C245</f>
        <v>0</v>
      </c>
      <c r="D247" s="82"/>
      <c r="E247" s="53">
        <f>C247*D247</f>
        <v>0</v>
      </c>
      <c r="F247" s="79"/>
    </row>
    <row r="248" spans="1:6" ht="13.5" thickBot="1">
      <c r="A248" s="19" t="s">
        <v>129</v>
      </c>
      <c r="B248" s="32" t="s">
        <v>22</v>
      </c>
      <c r="C248" s="85"/>
      <c r="D248" s="82">
        <f>+E247</f>
        <v>0</v>
      </c>
      <c r="E248" s="53" t="e">
        <f>+D248/C248</f>
        <v>#DIV/0!</v>
      </c>
      <c r="F248" s="73"/>
    </row>
    <row r="249" spans="1:6" ht="13.5" thickBot="1">
      <c r="A249" s="6"/>
      <c r="B249" s="6"/>
      <c r="C249" s="6"/>
      <c r="D249" s="29" t="s">
        <v>25</v>
      </c>
      <c r="E249" s="72">
        <f>$B$49</f>
        <v>0</v>
      </c>
      <c r="F249" s="49" t="e">
        <f>(E246+E248)*E249</f>
        <v>#DIV/0!</v>
      </c>
    </row>
    <row r="250" spans="1:6" ht="13.5" thickBot="1">
      <c r="A250" s="6"/>
      <c r="B250" s="6"/>
      <c r="C250" s="6"/>
      <c r="D250" s="29"/>
      <c r="E250" s="29"/>
      <c r="F250" s="41"/>
    </row>
    <row r="251" spans="1:6" ht="13.5" thickBot="1">
      <c r="A251" s="43" t="s">
        <v>130</v>
      </c>
      <c r="B251" s="44"/>
      <c r="C251" s="45"/>
      <c r="D251" s="46"/>
      <c r="E251" s="47"/>
      <c r="F251" s="42" t="e">
        <f>+F249</f>
        <v>#DIV/0!</v>
      </c>
    </row>
    <row r="252" spans="1:6" ht="13.5" thickBot="1">
      <c r="A252" s="6"/>
      <c r="B252" s="6"/>
      <c r="C252" s="6"/>
      <c r="D252" s="29"/>
      <c r="E252" s="29"/>
      <c r="F252" s="41"/>
    </row>
    <row r="253" spans="1:6" ht="13.5" thickBot="1">
      <c r="A253" s="43" t="s">
        <v>133</v>
      </c>
      <c r="B253" s="44"/>
      <c r="C253" s="45"/>
      <c r="D253" s="46"/>
      <c r="E253" s="47"/>
      <c r="F253" s="42" t="e">
        <f>+F105+F130+F230+F241+F251</f>
        <v>#DIV/0!</v>
      </c>
    </row>
    <row r="254" spans="1:6">
      <c r="A254" s="6"/>
      <c r="B254" s="6"/>
      <c r="C254" s="6"/>
      <c r="D254" s="29"/>
      <c r="E254" s="29"/>
      <c r="F254" s="41"/>
    </row>
    <row r="255" spans="1:6" ht="13.5" thickBot="1">
      <c r="A255" s="152" t="s">
        <v>131</v>
      </c>
      <c r="B255" s="152"/>
      <c r="C255" s="152"/>
      <c r="D255" s="152"/>
      <c r="E255" s="152"/>
      <c r="F255" s="152"/>
    </row>
    <row r="256" spans="1:6" ht="13.5" thickBot="1">
      <c r="A256" s="54" t="s">
        <v>11</v>
      </c>
      <c r="B256" s="55" t="s">
        <v>12</v>
      </c>
      <c r="C256" s="68" t="s">
        <v>7</v>
      </c>
      <c r="D256" s="55" t="s">
        <v>13</v>
      </c>
      <c r="E256" s="55" t="s">
        <v>14</v>
      </c>
      <c r="F256" s="56" t="s">
        <v>15</v>
      </c>
    </row>
    <row r="257" spans="1:6" ht="13.5" thickBot="1">
      <c r="A257" s="50" t="s">
        <v>132</v>
      </c>
      <c r="B257" s="51" t="s">
        <v>4</v>
      </c>
      <c r="C257" s="85"/>
      <c r="D257" s="89" t="e">
        <f>F253</f>
        <v>#DIV/0!</v>
      </c>
      <c r="E257" s="53" t="e">
        <f>C257*D257/100</f>
        <v>#DIV/0!</v>
      </c>
      <c r="F257" s="73"/>
    </row>
    <row r="258" spans="1:6" ht="13.5" thickBot="1">
      <c r="A258" s="6"/>
      <c r="B258" s="6"/>
      <c r="C258" s="6"/>
      <c r="D258" s="29"/>
      <c r="E258" s="29"/>
      <c r="F258" s="49" t="e">
        <f>E257</f>
        <v>#DIV/0!</v>
      </c>
    </row>
    <row r="259" spans="1:6" ht="13.5" thickBot="1">
      <c r="A259" s="6"/>
      <c r="B259" s="6"/>
      <c r="C259" s="6"/>
      <c r="D259" s="29"/>
      <c r="E259" s="29"/>
      <c r="F259" s="41"/>
    </row>
    <row r="260" spans="1:6" ht="13.5" thickBot="1">
      <c r="A260" s="43" t="s">
        <v>134</v>
      </c>
      <c r="B260" s="44"/>
      <c r="C260" s="45"/>
      <c r="D260" s="46"/>
      <c r="E260" s="47"/>
      <c r="F260" s="42" t="e">
        <f>+F258</f>
        <v>#DIV/0!</v>
      </c>
    </row>
    <row r="261" spans="1:6" ht="13.5" thickBot="1">
      <c r="A261" s="6"/>
      <c r="B261" s="6"/>
      <c r="C261" s="6"/>
      <c r="D261" s="29"/>
      <c r="E261" s="29"/>
      <c r="F261" s="41"/>
    </row>
    <row r="262" spans="1:6" ht="13.5" thickBot="1">
      <c r="A262" s="43" t="s">
        <v>135</v>
      </c>
      <c r="B262" s="44"/>
      <c r="C262" s="45"/>
      <c r="D262" s="46"/>
      <c r="E262" s="47"/>
      <c r="F262" s="42" t="e">
        <f>F253+F260</f>
        <v>#DIV/0!</v>
      </c>
    </row>
    <row r="263" spans="1:6">
      <c r="A263" s="6"/>
      <c r="B263" s="6"/>
      <c r="C263" s="6"/>
      <c r="D263" s="29"/>
      <c r="E263" s="29"/>
      <c r="F263" s="41"/>
    </row>
    <row r="264" spans="1:6">
      <c r="A264" s="148" t="s">
        <v>158</v>
      </c>
      <c r="B264" s="6"/>
      <c r="C264" s="6"/>
      <c r="D264" s="149">
        <v>254.39</v>
      </c>
      <c r="E264" s="29" t="s">
        <v>159</v>
      </c>
      <c r="F264" s="41"/>
    </row>
    <row r="265" spans="1:6" ht="13.5" thickBot="1">
      <c r="A265" s="6"/>
      <c r="B265" s="6"/>
      <c r="C265" s="6"/>
      <c r="D265" s="29"/>
      <c r="E265" s="29"/>
      <c r="F265" s="41"/>
    </row>
    <row r="266" spans="1:6" ht="13.5" thickBot="1">
      <c r="A266" s="43" t="s">
        <v>160</v>
      </c>
      <c r="B266" s="44"/>
      <c r="C266" s="45"/>
      <c r="D266" s="46"/>
      <c r="E266" s="150" t="s">
        <v>161</v>
      </c>
      <c r="F266" s="42" t="str">
        <f>IFERROR(F262/D264,"-")</f>
        <v>-</v>
      </c>
    </row>
    <row r="267" spans="1:6">
      <c r="A267" s="6"/>
      <c r="B267" s="6"/>
      <c r="C267" s="6"/>
      <c r="D267" s="29"/>
      <c r="E267" s="29"/>
      <c r="F267" s="41"/>
    </row>
  </sheetData>
  <mergeCells count="12">
    <mergeCell ref="A1:F1"/>
    <mergeCell ref="A232:F232"/>
    <mergeCell ref="A243:F243"/>
    <mergeCell ref="A255:F255"/>
    <mergeCell ref="A7:F7"/>
    <mergeCell ref="A38:F38"/>
    <mergeCell ref="A132:F132"/>
    <mergeCell ref="A2:F2"/>
    <mergeCell ref="A3:F3"/>
    <mergeCell ref="A5:F5"/>
    <mergeCell ref="A52:F52"/>
    <mergeCell ref="A107:F107"/>
  </mergeCells>
  <pageMargins left="0.51181102362204722" right="0.24" top="0.78740157480314965" bottom="0.78740157480314965" header="0.31496062992125984" footer="0.31496062992125984"/>
  <pageSetup paperSize="9" scale="7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1-Coleta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MEIOAMBIENTE</dc:creator>
  <cp:lastModifiedBy>tributos02</cp:lastModifiedBy>
  <cp:lastPrinted>2019-01-22T16:55:25Z</cp:lastPrinted>
  <dcterms:created xsi:type="dcterms:W3CDTF">2017-02-08T16:59:03Z</dcterms:created>
  <dcterms:modified xsi:type="dcterms:W3CDTF">2019-01-22T18:40:51Z</dcterms:modified>
</cp:coreProperties>
</file>